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codeName="ThisWorkbook"/>
  <mc:AlternateContent xmlns:mc="http://schemas.openxmlformats.org/markup-compatibility/2006">
    <mc:Choice Requires="x15">
      <x15ac:absPath xmlns:x15ac="http://schemas.microsoft.com/office/spreadsheetml/2010/11/ac" url="I:\PURCH\MSWord\Costa, Jennifer\Bids\18-19\RRS\"/>
    </mc:Choice>
  </mc:AlternateContent>
  <workbookProtection workbookAlgorithmName="SHA-512" workbookHashValue="5HHxvBLHTBOLWOgHpbUf2vDEL4cbI8BDpn5SwC9BA+vPpFls0Ha2+H7dYk5oWjxqYi13ISAM4DlWeo1Lv51qvQ==" workbookSaltValue="LtpCrhk64AT2+76HS/bO0g==" workbookSpinCount="100000" lockStructure="1"/>
  <bookViews>
    <workbookView xWindow="-120" yWindow="-120" windowWidth="29040" windowHeight="15840" tabRatio="897" firstSheet="1" activeTab="3"/>
  </bookViews>
  <sheets>
    <sheet name="Sheet1" sheetId="8" state="hidden" r:id="rId1"/>
    <sheet name="Example Sheet (CBI&amp;CBI Booster)" sheetId="61" r:id="rId2"/>
    <sheet name="Example Sheet (with Options)" sheetId="62" r:id="rId3"/>
    <sheet name="Alamance" sheetId="272" r:id="rId4"/>
    <sheet name="Alamance (with Options)" sheetId="373" r:id="rId5"/>
    <sheet name="Alexander" sheetId="273" r:id="rId6"/>
    <sheet name="Alexander (with Options)" sheetId="374" r:id="rId7"/>
    <sheet name="Alleghany" sheetId="274" r:id="rId8"/>
    <sheet name="Alleghany (with Options)" sheetId="375" r:id="rId9"/>
    <sheet name="Anson" sheetId="275" r:id="rId10"/>
    <sheet name="Anson (with Options)" sheetId="376" r:id="rId11"/>
    <sheet name="Ashe" sheetId="276" r:id="rId12"/>
    <sheet name="Ashe (with Options)" sheetId="377" r:id="rId13"/>
    <sheet name="Avery" sheetId="277" r:id="rId14"/>
    <sheet name="Avery (with Options)" sheetId="378" r:id="rId15"/>
    <sheet name="Beaufort" sheetId="278" r:id="rId16"/>
    <sheet name="Beaufort (with Options)" sheetId="379" r:id="rId17"/>
    <sheet name="Bertie" sheetId="279" r:id="rId18"/>
    <sheet name="Bertie (with Options)" sheetId="380" r:id="rId19"/>
    <sheet name="Bladen" sheetId="280" r:id="rId20"/>
    <sheet name="Bladen (with Options)" sheetId="381" r:id="rId21"/>
    <sheet name="Brunswick" sheetId="281" r:id="rId22"/>
    <sheet name="Brunswick (with Options)" sheetId="382" r:id="rId23"/>
    <sheet name="Buncombe" sheetId="282" r:id="rId24"/>
    <sheet name="Buncombe (with Options)" sheetId="383" r:id="rId25"/>
    <sheet name="Burke" sheetId="283" r:id="rId26"/>
    <sheet name="Burke (with Options)" sheetId="384" r:id="rId27"/>
    <sheet name="Cabarrus" sheetId="284" r:id="rId28"/>
    <sheet name="Cabarrus (with Options)" sheetId="385" r:id="rId29"/>
    <sheet name="Caldwell" sheetId="285" r:id="rId30"/>
    <sheet name="Caldwell (with Options)" sheetId="386" r:id="rId31"/>
    <sheet name="Camden" sheetId="286" r:id="rId32"/>
    <sheet name="Camden (with Options)" sheetId="387" r:id="rId33"/>
    <sheet name="Carteret" sheetId="287" r:id="rId34"/>
    <sheet name="Carteret (with Options)" sheetId="388" r:id="rId35"/>
    <sheet name="Caswell" sheetId="288" r:id="rId36"/>
    <sheet name="Caswell (with Options)" sheetId="389" r:id="rId37"/>
    <sheet name="Catawba" sheetId="289" r:id="rId38"/>
    <sheet name="Catawba (with Options)" sheetId="390" r:id="rId39"/>
    <sheet name="Chatham" sheetId="290" r:id="rId40"/>
    <sheet name="Chatham (with Options)" sheetId="391" r:id="rId41"/>
    <sheet name="Cherokee" sheetId="291" r:id="rId42"/>
    <sheet name="Cherokee (with Options)" sheetId="392" r:id="rId43"/>
    <sheet name="Chowan" sheetId="292" r:id="rId44"/>
    <sheet name="Chowan (with Options)" sheetId="393" r:id="rId45"/>
    <sheet name="Clay" sheetId="293" r:id="rId46"/>
    <sheet name="Clay (with Options)" sheetId="394" r:id="rId47"/>
    <sheet name="Cleveland" sheetId="294" r:id="rId48"/>
    <sheet name="Cleveland (with Options)" sheetId="395" r:id="rId49"/>
    <sheet name="Columbus" sheetId="295" r:id="rId50"/>
    <sheet name="Columbus (with Options)" sheetId="396" r:id="rId51"/>
    <sheet name="Craven" sheetId="296" r:id="rId52"/>
    <sheet name="Craven (with Options)" sheetId="397" r:id="rId53"/>
    <sheet name="Cumberland" sheetId="297" r:id="rId54"/>
    <sheet name="Cumberland (with Options)" sheetId="398" r:id="rId55"/>
    <sheet name="Currituck" sheetId="298" r:id="rId56"/>
    <sheet name="Currituck (with Options)" sheetId="399" r:id="rId57"/>
    <sheet name="Dare" sheetId="299" r:id="rId58"/>
    <sheet name="Dare (with Options)" sheetId="400" r:id="rId59"/>
    <sheet name="Davidson" sheetId="300" r:id="rId60"/>
    <sheet name="Davidson (with Options)" sheetId="401" r:id="rId61"/>
    <sheet name="Davie" sheetId="301" r:id="rId62"/>
    <sheet name="Davie (with Options)" sheetId="402" r:id="rId63"/>
    <sheet name="Duplin" sheetId="302" r:id="rId64"/>
    <sheet name="Duplin (with Options)" sheetId="403" r:id="rId65"/>
    <sheet name="Durham" sheetId="303" r:id="rId66"/>
    <sheet name="Durham (with Options)" sheetId="404" r:id="rId67"/>
    <sheet name="Edgecombe" sheetId="304" r:id="rId68"/>
    <sheet name="Edgecombe (with Options)" sheetId="405" r:id="rId69"/>
    <sheet name="Forsyth" sheetId="305" r:id="rId70"/>
    <sheet name="Forsyth (with Options)" sheetId="472" r:id="rId71"/>
    <sheet name="Franklin" sheetId="306" r:id="rId72"/>
    <sheet name="Franklin (with Options)" sheetId="406" r:id="rId73"/>
    <sheet name="Gaston" sheetId="307" r:id="rId74"/>
    <sheet name="Gaston (with Options)" sheetId="407" r:id="rId75"/>
    <sheet name="Gates" sheetId="308" r:id="rId76"/>
    <sheet name="Gates (with Options)" sheetId="408" r:id="rId77"/>
    <sheet name="Graham" sheetId="309" r:id="rId78"/>
    <sheet name="Graham (with Options)" sheetId="409" r:id="rId79"/>
    <sheet name="Granville" sheetId="310" r:id="rId80"/>
    <sheet name="Granville (with Options)" sheetId="410" r:id="rId81"/>
    <sheet name="Greene" sheetId="311" r:id="rId82"/>
    <sheet name="Greene (with Options)" sheetId="411" r:id="rId83"/>
    <sheet name="Guilford" sheetId="312" r:id="rId84"/>
    <sheet name="Guilford (with Options)" sheetId="412" r:id="rId85"/>
    <sheet name="Halifax" sheetId="313" r:id="rId86"/>
    <sheet name="Halifax (with Options)" sheetId="413" r:id="rId87"/>
    <sheet name="Harnett" sheetId="314" r:id="rId88"/>
    <sheet name="Harnett (with Options)" sheetId="414" r:id="rId89"/>
    <sheet name="Haywood" sheetId="316" r:id="rId90"/>
    <sheet name="Haywood (with Options)" sheetId="415" r:id="rId91"/>
    <sheet name="Henderson" sheetId="317" r:id="rId92"/>
    <sheet name="Henderson (with Options)" sheetId="416" r:id="rId93"/>
    <sheet name="Hertford" sheetId="318" r:id="rId94"/>
    <sheet name="Hertford (with Options)" sheetId="417" r:id="rId95"/>
    <sheet name="Hoke" sheetId="319" r:id="rId96"/>
    <sheet name="Hoke (with Options)" sheetId="418" r:id="rId97"/>
    <sheet name="Hyde" sheetId="320" r:id="rId98"/>
    <sheet name="Hyde (with Options)" sheetId="419" r:id="rId99"/>
    <sheet name="Iredell" sheetId="321" r:id="rId100"/>
    <sheet name="Iredell (with Options)" sheetId="420" r:id="rId101"/>
    <sheet name="Jackson" sheetId="322" r:id="rId102"/>
    <sheet name="Jackson (with Options)" sheetId="421" r:id="rId103"/>
    <sheet name="Johnston" sheetId="323" r:id="rId104"/>
    <sheet name="Johnston (with Options)" sheetId="422" r:id="rId105"/>
    <sheet name="Jones" sheetId="324" r:id="rId106"/>
    <sheet name="Jones (with Options)" sheetId="423" r:id="rId107"/>
    <sheet name="Lee" sheetId="325" r:id="rId108"/>
    <sheet name="Lee (with Options)" sheetId="424" r:id="rId109"/>
    <sheet name="Lenoir" sheetId="326" r:id="rId110"/>
    <sheet name="Lenoir (with Options)" sheetId="425" r:id="rId111"/>
    <sheet name="Lincoln" sheetId="327" r:id="rId112"/>
    <sheet name="Lincoln (with Options)" sheetId="426" r:id="rId113"/>
    <sheet name="Macon" sheetId="329" r:id="rId114"/>
    <sheet name="Macon (with Options)" sheetId="427" r:id="rId115"/>
    <sheet name="Madison" sheetId="328" r:id="rId116"/>
    <sheet name="Madison (with Options)" sheetId="428" r:id="rId117"/>
    <sheet name="Martin" sheetId="330" r:id="rId118"/>
    <sheet name="Martin (with Options)" sheetId="429" r:id="rId119"/>
    <sheet name="McDowell" sheetId="331" r:id="rId120"/>
    <sheet name="McDowell (with Options)" sheetId="430" r:id="rId121"/>
    <sheet name="Mecklenburg" sheetId="332" r:id="rId122"/>
    <sheet name="Mecklenburg (with Options)" sheetId="431" r:id="rId123"/>
    <sheet name="Mitchell" sheetId="333" r:id="rId124"/>
    <sheet name="Mitchell (with Options)" sheetId="432" r:id="rId125"/>
    <sheet name="Montgomery" sheetId="334" r:id="rId126"/>
    <sheet name="Montgomery (with Options)" sheetId="433" r:id="rId127"/>
    <sheet name="Moore" sheetId="335" r:id="rId128"/>
    <sheet name="Moore (with Options)" sheetId="434" r:id="rId129"/>
    <sheet name="Nash" sheetId="336" r:id="rId130"/>
    <sheet name="Nash (with Options)" sheetId="435" r:id="rId131"/>
    <sheet name="New Hanover" sheetId="337" r:id="rId132"/>
    <sheet name="New Hanover (with Options)" sheetId="436" r:id="rId133"/>
    <sheet name="Northampton" sheetId="338" r:id="rId134"/>
    <sheet name="Northampton (with Options)" sheetId="437" r:id="rId135"/>
    <sheet name="Onslow" sheetId="339" r:id="rId136"/>
    <sheet name="Onslow (with Options)" sheetId="438" r:id="rId137"/>
    <sheet name="Orange" sheetId="340" r:id="rId138"/>
    <sheet name="Orange (with Options)" sheetId="439" r:id="rId139"/>
    <sheet name="Pamlico" sheetId="341" r:id="rId140"/>
    <sheet name="Pamlico (with Options)" sheetId="440" r:id="rId141"/>
    <sheet name="Pasquotank" sheetId="342" r:id="rId142"/>
    <sheet name="Pasquotank (with Options)" sheetId="441" r:id="rId143"/>
    <sheet name="Pender" sheetId="343" r:id="rId144"/>
    <sheet name="Pender (with Options)" sheetId="442" r:id="rId145"/>
    <sheet name="Perquimans" sheetId="344" r:id="rId146"/>
    <sheet name="Perquimans (with Options)" sheetId="443" r:id="rId147"/>
    <sheet name="Person" sheetId="345" r:id="rId148"/>
    <sheet name="Person (with Options)" sheetId="444" r:id="rId149"/>
    <sheet name="Pitt" sheetId="346" r:id="rId150"/>
    <sheet name="Pitt (with Options)" sheetId="445" r:id="rId151"/>
    <sheet name="Polk" sheetId="347" r:id="rId152"/>
    <sheet name="Polk (with Options)" sheetId="446" r:id="rId153"/>
    <sheet name="Randolph" sheetId="348" r:id="rId154"/>
    <sheet name="Randolph (with Options)" sheetId="447" r:id="rId155"/>
    <sheet name="Richmond" sheetId="349" r:id="rId156"/>
    <sheet name="Richmond (with Options)" sheetId="448" r:id="rId157"/>
    <sheet name="Robeson" sheetId="350" r:id="rId158"/>
    <sheet name="Robeson (with Options)" sheetId="449" r:id="rId159"/>
    <sheet name="Rockingham" sheetId="351" r:id="rId160"/>
    <sheet name="Rockingham (with Options)" sheetId="450" r:id="rId161"/>
    <sheet name="Rowan" sheetId="352" r:id="rId162"/>
    <sheet name="Rowan (with Options)" sheetId="451" r:id="rId163"/>
    <sheet name="Rutherford" sheetId="353" r:id="rId164"/>
    <sheet name="Rutherford (with Options)" sheetId="452" r:id="rId165"/>
    <sheet name="Sampson" sheetId="354" r:id="rId166"/>
    <sheet name="Sampson (with Options)" sheetId="453" r:id="rId167"/>
    <sheet name="Scotland" sheetId="355" r:id="rId168"/>
    <sheet name="Scotland (with Options)" sheetId="454" r:id="rId169"/>
    <sheet name="Stanly" sheetId="356" r:id="rId170"/>
    <sheet name="Stanly (with Options)" sheetId="455" r:id="rId171"/>
    <sheet name="Stokes" sheetId="357" r:id="rId172"/>
    <sheet name="Stokes (with Options)" sheetId="456" r:id="rId173"/>
    <sheet name="Surry" sheetId="358" r:id="rId174"/>
    <sheet name="Surry (with Options)" sheetId="457" r:id="rId175"/>
    <sheet name="Swain" sheetId="359" r:id="rId176"/>
    <sheet name="Swain (with Options)" sheetId="458" r:id="rId177"/>
    <sheet name="Transylvania" sheetId="360" r:id="rId178"/>
    <sheet name="Transylvania (with Options)" sheetId="459" r:id="rId179"/>
    <sheet name="Tyrrell" sheetId="361" r:id="rId180"/>
    <sheet name="Tyrrell (with Options)" sheetId="460" r:id="rId181"/>
    <sheet name="Union" sheetId="362" r:id="rId182"/>
    <sheet name="Union (with Options)" sheetId="461" r:id="rId183"/>
    <sheet name="Vance" sheetId="363" r:id="rId184"/>
    <sheet name="Vance (with Options)" sheetId="462" r:id="rId185"/>
    <sheet name="Wake" sheetId="364" r:id="rId186"/>
    <sheet name="Wake (with Options) " sheetId="463" r:id="rId187"/>
    <sheet name="Warren" sheetId="365" r:id="rId188"/>
    <sheet name="Warren (with Options)" sheetId="464" r:id="rId189"/>
    <sheet name="Washington" sheetId="366" r:id="rId190"/>
    <sheet name="Washington (with Options)" sheetId="465" r:id="rId191"/>
    <sheet name="Watauga" sheetId="367" r:id="rId192"/>
    <sheet name="Watauga (with Options)" sheetId="466" r:id="rId193"/>
    <sheet name="Wayne" sheetId="368" r:id="rId194"/>
    <sheet name="Wayne (with Options)" sheetId="467" r:id="rId195"/>
    <sheet name="Wilkes" sheetId="369" r:id="rId196"/>
    <sheet name="Wilkes (with Options)" sheetId="468" r:id="rId197"/>
    <sheet name="Wilson" sheetId="370" r:id="rId198"/>
    <sheet name="Wilson (with Options)" sheetId="469" r:id="rId199"/>
    <sheet name="Yadkin" sheetId="371" r:id="rId200"/>
    <sheet name="Yadkin (with Options)" sheetId="470" r:id="rId201"/>
    <sheet name="Yancey" sheetId="372" r:id="rId202"/>
    <sheet name="Yancey (with Options)" sheetId="471" r:id="rId203"/>
  </sheets>
  <definedNames>
    <definedName name="_xlnm.Print_Titles" localSheetId="0">Sheet1!$7:$7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4" i="428" l="1"/>
  <c r="B45" i="471" l="1"/>
  <c r="B45" i="372"/>
  <c r="B45" i="470"/>
  <c r="B45" i="371"/>
  <c r="B45" i="469"/>
  <c r="B45" i="370"/>
  <c r="B45" i="468"/>
  <c r="B45" i="369"/>
  <c r="B45" i="467"/>
  <c r="B45" i="368"/>
  <c r="B45" i="466"/>
  <c r="B45" i="367"/>
  <c r="B45" i="465"/>
  <c r="B45" i="366"/>
  <c r="B45" i="464"/>
  <c r="B45" i="365"/>
  <c r="B45" i="463"/>
  <c r="B45" i="364"/>
  <c r="B45" i="462"/>
  <c r="B45" i="363"/>
  <c r="B45" i="461"/>
  <c r="B45" i="362"/>
  <c r="B45" i="460"/>
  <c r="B45" i="361"/>
  <c r="B45" i="459"/>
  <c r="B45" i="360"/>
  <c r="B45" i="458"/>
  <c r="B45" i="359"/>
  <c r="B45" i="457"/>
  <c r="B45" i="358"/>
  <c r="B45" i="456"/>
  <c r="B45" i="357"/>
  <c r="B45" i="455"/>
  <c r="B45" i="356"/>
  <c r="B45" i="454"/>
  <c r="B45" i="355"/>
  <c r="B45" i="453"/>
  <c r="B45" i="354"/>
  <c r="B45" i="452"/>
  <c r="B45" i="353"/>
  <c r="B45" i="451"/>
  <c r="B45" i="352"/>
  <c r="B45" i="450"/>
  <c r="B45" i="351"/>
  <c r="B45" i="449"/>
  <c r="B45" i="350"/>
  <c r="B45" i="448"/>
  <c r="B45" i="349"/>
  <c r="B45" i="447"/>
  <c r="B45" i="348"/>
  <c r="B45" i="446"/>
  <c r="B45" i="347"/>
  <c r="B45" i="445"/>
  <c r="B45" i="346"/>
  <c r="B45" i="444"/>
  <c r="B45" i="345"/>
  <c r="B45" i="443"/>
  <c r="B45" i="344"/>
  <c r="B45" i="442"/>
  <c r="B45" i="343"/>
  <c r="B45" i="441"/>
  <c r="B45" i="342"/>
  <c r="B45" i="440"/>
  <c r="B45" i="341"/>
  <c r="B45" i="439"/>
  <c r="B45" i="340"/>
  <c r="B45" i="438"/>
  <c r="B45" i="339"/>
  <c r="B45" i="437"/>
  <c r="B45" i="338"/>
  <c r="B45" i="436"/>
  <c r="B45" i="337"/>
  <c r="B45" i="435"/>
  <c r="B45" i="336"/>
  <c r="B45" i="434"/>
  <c r="B45" i="335"/>
  <c r="B45" i="433"/>
  <c r="B45" i="334"/>
  <c r="B45" i="432"/>
  <c r="B45" i="333"/>
  <c r="B45" i="431"/>
  <c r="B45" i="332"/>
  <c r="B45" i="430"/>
  <c r="B45" i="331"/>
  <c r="B45" i="429"/>
  <c r="B45" i="330"/>
  <c r="B45" i="428"/>
  <c r="B45" i="328"/>
  <c r="B45" i="427"/>
  <c r="B45" i="329"/>
  <c r="B45" i="426"/>
  <c r="B45" i="327"/>
  <c r="B45" i="425"/>
  <c r="B45" i="326"/>
  <c r="B45" i="424"/>
  <c r="B45" i="325"/>
  <c r="B45" i="423"/>
  <c r="B45" i="324"/>
  <c r="B45" i="422"/>
  <c r="B45" i="323"/>
  <c r="B45" i="421"/>
  <c r="B45" i="322"/>
  <c r="B45" i="420"/>
  <c r="B45" i="321"/>
  <c r="B45" i="419"/>
  <c r="B45" i="320"/>
  <c r="B45" i="418"/>
  <c r="B45" i="319"/>
  <c r="B45" i="417"/>
  <c r="B45" i="318"/>
  <c r="B45" i="416"/>
  <c r="B45" i="317"/>
  <c r="B45" i="415"/>
  <c r="B45" i="316"/>
  <c r="B45" i="414"/>
  <c r="B45" i="314"/>
  <c r="B45" i="413"/>
  <c r="B45" i="313"/>
  <c r="B45" i="412"/>
  <c r="B45" i="312"/>
  <c r="B45" i="411"/>
  <c r="B45" i="311"/>
  <c r="B45" i="410"/>
  <c r="B45" i="310"/>
  <c r="B45" i="409"/>
  <c r="B45" i="309"/>
  <c r="B45" i="408"/>
  <c r="B45" i="308"/>
  <c r="B45" i="407"/>
  <c r="B45" i="307"/>
  <c r="B45" i="406"/>
  <c r="B45" i="306"/>
  <c r="B45" i="472"/>
  <c r="B45" i="305"/>
  <c r="B45" i="405"/>
  <c r="B45" i="304"/>
  <c r="B45" i="404"/>
  <c r="B45" i="303"/>
  <c r="B45" i="403"/>
  <c r="B45" i="302"/>
  <c r="B45" i="402"/>
  <c r="B45" i="301"/>
  <c r="B45" i="401"/>
  <c r="B45" i="300"/>
  <c r="B45" i="400"/>
  <c r="B45" i="299"/>
  <c r="B45" i="399"/>
  <c r="B45" i="298"/>
  <c r="B45" i="398"/>
  <c r="B44" i="297"/>
  <c r="B45" i="397"/>
  <c r="B45" i="296"/>
  <c r="B45" i="396"/>
  <c r="B45" i="295"/>
  <c r="B45" i="395"/>
  <c r="B45" i="294"/>
  <c r="B45" i="394"/>
  <c r="B45" i="293"/>
  <c r="B45" i="393"/>
  <c r="B45" i="292"/>
  <c r="B45" i="392"/>
  <c r="B45" i="291"/>
  <c r="B45" i="391"/>
  <c r="B45" i="290"/>
  <c r="B45" i="390"/>
  <c r="B45" i="289"/>
  <c r="B45" i="389"/>
  <c r="B45" i="288"/>
  <c r="B45" i="388"/>
  <c r="B45" i="287"/>
  <c r="B45" i="387"/>
  <c r="B45" i="286"/>
  <c r="B45" i="386"/>
  <c r="B45" i="285"/>
  <c r="B45" i="385"/>
  <c r="B45" i="284"/>
  <c r="B45" i="384"/>
  <c r="B45" i="283"/>
  <c r="B45" i="383"/>
  <c r="B45" i="282"/>
  <c r="B45" i="382"/>
  <c r="B45" i="281"/>
  <c r="B45" i="381"/>
  <c r="B45" i="280"/>
  <c r="B45" i="380"/>
  <c r="B45" i="279"/>
  <c r="B45" i="379"/>
  <c r="B45" i="278"/>
  <c r="B45" i="378"/>
  <c r="B45" i="277"/>
  <c r="B45" i="377"/>
  <c r="B45" i="276"/>
  <c r="B45" i="376"/>
  <c r="B45" i="275"/>
  <c r="B45" i="375"/>
  <c r="B45" i="274"/>
  <c r="B45" i="374"/>
  <c r="B45" i="273"/>
  <c r="B45" i="373"/>
  <c r="B45" i="272"/>
  <c r="D39" i="62" l="1"/>
  <c r="L5" i="62"/>
  <c r="L41" i="337"/>
  <c r="L42" i="337" s="1"/>
  <c r="C3" i="472"/>
  <c r="E41" i="472"/>
  <c r="E39" i="472"/>
  <c r="E38" i="472"/>
  <c r="H34" i="472"/>
  <c r="H33" i="472"/>
  <c r="H32" i="472"/>
  <c r="E37" i="472"/>
  <c r="Q3" i="472"/>
  <c r="C3" i="471" l="1"/>
  <c r="E41" i="471"/>
  <c r="E39" i="471"/>
  <c r="E38" i="471"/>
  <c r="H34" i="471"/>
  <c r="H33" i="471"/>
  <c r="H32" i="471"/>
  <c r="E37" i="471"/>
  <c r="Q3" i="471"/>
  <c r="C3" i="470"/>
  <c r="E41" i="470"/>
  <c r="E39" i="470"/>
  <c r="E38" i="470"/>
  <c r="H34" i="470"/>
  <c r="H33" i="470"/>
  <c r="H32" i="470"/>
  <c r="E37" i="470"/>
  <c r="Q3" i="470"/>
  <c r="C3" i="469"/>
  <c r="E41" i="469"/>
  <c r="E39" i="469"/>
  <c r="E38" i="469"/>
  <c r="H34" i="469"/>
  <c r="H33" i="469"/>
  <c r="H32" i="469"/>
  <c r="E37" i="469"/>
  <c r="Q3" i="469"/>
  <c r="C3" i="468"/>
  <c r="E41" i="468"/>
  <c r="E39" i="468"/>
  <c r="E38" i="468"/>
  <c r="H34" i="468"/>
  <c r="H33" i="468"/>
  <c r="H32" i="468"/>
  <c r="E37" i="468"/>
  <c r="Q3" i="468"/>
  <c r="C3" i="467"/>
  <c r="E41" i="467"/>
  <c r="E39" i="467"/>
  <c r="E38" i="467"/>
  <c r="H34" i="467"/>
  <c r="H33" i="467"/>
  <c r="H32" i="467"/>
  <c r="E37" i="467"/>
  <c r="Q3" i="467"/>
  <c r="C3" i="466"/>
  <c r="E41" i="466"/>
  <c r="E39" i="466"/>
  <c r="E38" i="466"/>
  <c r="H34" i="466"/>
  <c r="H33" i="466"/>
  <c r="H32" i="466"/>
  <c r="E37" i="466"/>
  <c r="Q3" i="466"/>
  <c r="C3" i="465"/>
  <c r="E41" i="465"/>
  <c r="E39" i="465"/>
  <c r="E38" i="465"/>
  <c r="H34" i="465"/>
  <c r="H33" i="465"/>
  <c r="H32" i="465"/>
  <c r="E37" i="465"/>
  <c r="Q3" i="465"/>
  <c r="C3" i="464"/>
  <c r="E41" i="464"/>
  <c r="E39" i="464"/>
  <c r="E38" i="464"/>
  <c r="H34" i="464"/>
  <c r="H33" i="464"/>
  <c r="H32" i="464"/>
  <c r="E37" i="464"/>
  <c r="Q3" i="464"/>
  <c r="C3" i="463"/>
  <c r="E41" i="463"/>
  <c r="E39" i="463"/>
  <c r="E38" i="463"/>
  <c r="H34" i="463"/>
  <c r="H33" i="463"/>
  <c r="H32" i="463"/>
  <c r="E37" i="463"/>
  <c r="Q3" i="463"/>
  <c r="C3" i="462"/>
  <c r="E41" i="462"/>
  <c r="E39" i="462"/>
  <c r="E38" i="462"/>
  <c r="H34" i="462"/>
  <c r="H33" i="462"/>
  <c r="H32" i="462"/>
  <c r="E37" i="462"/>
  <c r="Q3" i="462"/>
  <c r="C3" i="461"/>
  <c r="E41" i="461"/>
  <c r="E39" i="461"/>
  <c r="E38" i="461"/>
  <c r="H34" i="461"/>
  <c r="H33" i="461"/>
  <c r="H32" i="461"/>
  <c r="E37" i="461"/>
  <c r="Q3" i="461"/>
  <c r="C3" i="460"/>
  <c r="E41" i="460"/>
  <c r="E39" i="460"/>
  <c r="E38" i="460"/>
  <c r="H34" i="460"/>
  <c r="H33" i="460"/>
  <c r="H32" i="460"/>
  <c r="E37" i="460"/>
  <c r="Q3" i="460"/>
  <c r="C3" i="459"/>
  <c r="E41" i="459"/>
  <c r="E39" i="459"/>
  <c r="E38" i="459"/>
  <c r="H34" i="459"/>
  <c r="H33" i="459"/>
  <c r="H32" i="459"/>
  <c r="E37" i="459"/>
  <c r="Q3" i="459"/>
  <c r="C3" i="458"/>
  <c r="E41" i="458"/>
  <c r="E39" i="458"/>
  <c r="E38" i="458"/>
  <c r="H34" i="458"/>
  <c r="H33" i="458"/>
  <c r="H32" i="458"/>
  <c r="E37" i="458"/>
  <c r="Q3" i="458"/>
  <c r="C3" i="457"/>
  <c r="E41" i="457"/>
  <c r="E39" i="457"/>
  <c r="E38" i="457"/>
  <c r="H34" i="457"/>
  <c r="H33" i="457"/>
  <c r="H32" i="457"/>
  <c r="E37" i="457"/>
  <c r="Q3" i="457"/>
  <c r="C3" i="456"/>
  <c r="E41" i="456"/>
  <c r="E39" i="456"/>
  <c r="E38" i="456"/>
  <c r="H34" i="456"/>
  <c r="H33" i="456"/>
  <c r="H32" i="456"/>
  <c r="E37" i="456"/>
  <c r="Q3" i="456"/>
  <c r="C3" i="455"/>
  <c r="E41" i="455"/>
  <c r="E39" i="455"/>
  <c r="E38" i="455"/>
  <c r="H34" i="455"/>
  <c r="H33" i="455"/>
  <c r="H32" i="455"/>
  <c r="E37" i="455"/>
  <c r="Q3" i="455"/>
  <c r="C3" i="454"/>
  <c r="E41" i="454"/>
  <c r="E39" i="454"/>
  <c r="E38" i="454"/>
  <c r="H34" i="454"/>
  <c r="H33" i="454"/>
  <c r="H32" i="454"/>
  <c r="E37" i="454"/>
  <c r="Q3" i="454"/>
  <c r="C3" i="453"/>
  <c r="E41" i="453"/>
  <c r="E39" i="453"/>
  <c r="E38" i="453"/>
  <c r="H34" i="453"/>
  <c r="H33" i="453"/>
  <c r="H32" i="453"/>
  <c r="E37" i="453"/>
  <c r="Q3" i="453"/>
  <c r="C3" i="452"/>
  <c r="E41" i="452"/>
  <c r="E39" i="452"/>
  <c r="E38" i="452"/>
  <c r="H34" i="452"/>
  <c r="H33" i="452"/>
  <c r="H32" i="452"/>
  <c r="E37" i="452"/>
  <c r="Q3" i="452"/>
  <c r="C3" i="451"/>
  <c r="E41" i="451"/>
  <c r="E39" i="451"/>
  <c r="E38" i="451"/>
  <c r="H34" i="451"/>
  <c r="H33" i="451"/>
  <c r="H32" i="451"/>
  <c r="E37" i="451"/>
  <c r="Q3" i="451"/>
  <c r="C3" i="450"/>
  <c r="E41" i="450"/>
  <c r="E39" i="450"/>
  <c r="E38" i="450"/>
  <c r="H34" i="450"/>
  <c r="H33" i="450"/>
  <c r="H32" i="450"/>
  <c r="E37" i="450"/>
  <c r="Q3" i="450"/>
  <c r="C3" i="449"/>
  <c r="E41" i="449"/>
  <c r="E39" i="449"/>
  <c r="E38" i="449"/>
  <c r="H34" i="449"/>
  <c r="H33" i="449"/>
  <c r="H32" i="449"/>
  <c r="E37" i="449"/>
  <c r="Q3" i="449"/>
  <c r="C3" i="448"/>
  <c r="E41" i="448"/>
  <c r="E39" i="448"/>
  <c r="E38" i="448"/>
  <c r="H34" i="448"/>
  <c r="H33" i="448"/>
  <c r="H32" i="448"/>
  <c r="E37" i="448"/>
  <c r="Q3" i="448"/>
  <c r="C3" i="447"/>
  <c r="E41" i="447"/>
  <c r="E39" i="447"/>
  <c r="E38" i="447"/>
  <c r="H34" i="447"/>
  <c r="H33" i="447"/>
  <c r="H32" i="447"/>
  <c r="E37" i="447"/>
  <c r="Q3" i="447"/>
  <c r="C3" i="446"/>
  <c r="E41" i="446"/>
  <c r="E39" i="446"/>
  <c r="E38" i="446"/>
  <c r="H34" i="446"/>
  <c r="H33" i="446"/>
  <c r="H32" i="446"/>
  <c r="E37" i="446"/>
  <c r="Q3" i="446"/>
  <c r="C3" i="445"/>
  <c r="E41" i="445"/>
  <c r="E39" i="445"/>
  <c r="E38" i="445"/>
  <c r="H34" i="445"/>
  <c r="H33" i="445"/>
  <c r="H32" i="445"/>
  <c r="E37" i="445"/>
  <c r="Q3" i="445"/>
  <c r="C3" i="444"/>
  <c r="E41" i="444"/>
  <c r="E39" i="444"/>
  <c r="E38" i="444"/>
  <c r="H34" i="444"/>
  <c r="H33" i="444"/>
  <c r="H32" i="444"/>
  <c r="E37" i="444"/>
  <c r="Q3" i="444"/>
  <c r="C3" i="443"/>
  <c r="E41" i="443"/>
  <c r="E39" i="443"/>
  <c r="E38" i="443"/>
  <c r="H34" i="443"/>
  <c r="H33" i="443"/>
  <c r="H32" i="443"/>
  <c r="E37" i="443"/>
  <c r="Q3" i="443"/>
  <c r="C3" i="442"/>
  <c r="E41" i="442"/>
  <c r="E39" i="442"/>
  <c r="E38" i="442"/>
  <c r="H34" i="442"/>
  <c r="H33" i="442"/>
  <c r="H32" i="442"/>
  <c r="E37" i="442"/>
  <c r="Q3" i="442"/>
  <c r="C3" i="441"/>
  <c r="E41" i="441"/>
  <c r="E39" i="441"/>
  <c r="E38" i="441"/>
  <c r="H34" i="441"/>
  <c r="H33" i="441"/>
  <c r="H32" i="441"/>
  <c r="E37" i="441"/>
  <c r="Q3" i="441"/>
  <c r="C3" i="440"/>
  <c r="E41" i="440"/>
  <c r="E39" i="440"/>
  <c r="E38" i="440"/>
  <c r="H34" i="440"/>
  <c r="H33" i="440"/>
  <c r="H32" i="440"/>
  <c r="E37" i="440"/>
  <c r="Q3" i="440"/>
  <c r="C3" i="439"/>
  <c r="E41" i="439"/>
  <c r="E39" i="439"/>
  <c r="E38" i="439"/>
  <c r="H34" i="439"/>
  <c r="H33" i="439"/>
  <c r="H32" i="439"/>
  <c r="E37" i="439"/>
  <c r="Q3" i="439"/>
  <c r="C3" i="438"/>
  <c r="E41" i="438"/>
  <c r="E39" i="438"/>
  <c r="E38" i="438"/>
  <c r="H34" i="438"/>
  <c r="H33" i="438"/>
  <c r="H32" i="438"/>
  <c r="E37" i="438"/>
  <c r="Q3" i="438"/>
  <c r="C3" i="437"/>
  <c r="E41" i="437"/>
  <c r="E39" i="437"/>
  <c r="E38" i="437"/>
  <c r="H34" i="437"/>
  <c r="H33" i="437"/>
  <c r="H32" i="437"/>
  <c r="E37" i="437"/>
  <c r="Q3" i="437"/>
  <c r="C3" i="436"/>
  <c r="E41" i="436"/>
  <c r="E39" i="436"/>
  <c r="E38" i="436"/>
  <c r="H34" i="436"/>
  <c r="H33" i="436"/>
  <c r="H32" i="436"/>
  <c r="E37" i="436"/>
  <c r="Q3" i="436"/>
  <c r="C3" i="435"/>
  <c r="E41" i="435"/>
  <c r="E39" i="435"/>
  <c r="E38" i="435"/>
  <c r="H34" i="435"/>
  <c r="H33" i="435"/>
  <c r="H32" i="435"/>
  <c r="E37" i="435"/>
  <c r="Q3" i="435"/>
  <c r="C3" i="434"/>
  <c r="E41" i="434"/>
  <c r="E39" i="434"/>
  <c r="E38" i="434"/>
  <c r="H34" i="434"/>
  <c r="H33" i="434"/>
  <c r="H32" i="434"/>
  <c r="E37" i="434"/>
  <c r="Q3" i="434"/>
  <c r="C3" i="433"/>
  <c r="E41" i="433"/>
  <c r="E39" i="433"/>
  <c r="E38" i="433"/>
  <c r="H34" i="433"/>
  <c r="H33" i="433"/>
  <c r="H32" i="433"/>
  <c r="E37" i="433"/>
  <c r="Q3" i="433"/>
  <c r="C3" i="432"/>
  <c r="E41" i="432"/>
  <c r="E39" i="432"/>
  <c r="E38" i="432"/>
  <c r="H34" i="432"/>
  <c r="H33" i="432"/>
  <c r="H32" i="432"/>
  <c r="E37" i="432"/>
  <c r="Q3" i="432"/>
  <c r="C3" i="431"/>
  <c r="E41" i="431"/>
  <c r="E39" i="431"/>
  <c r="E38" i="431"/>
  <c r="H34" i="431"/>
  <c r="H33" i="431"/>
  <c r="H32" i="431"/>
  <c r="E37" i="431"/>
  <c r="Q3" i="431"/>
  <c r="C3" i="430"/>
  <c r="E41" i="430"/>
  <c r="E39" i="430"/>
  <c r="E38" i="430"/>
  <c r="H34" i="430"/>
  <c r="H33" i="430"/>
  <c r="H32" i="430"/>
  <c r="E37" i="430"/>
  <c r="Q3" i="430"/>
  <c r="C3" i="429"/>
  <c r="E41" i="429"/>
  <c r="E39" i="429"/>
  <c r="E38" i="429"/>
  <c r="H34" i="429"/>
  <c r="H33" i="429"/>
  <c r="H32" i="429"/>
  <c r="E37" i="429"/>
  <c r="Q3" i="429"/>
  <c r="C3" i="428"/>
  <c r="E41" i="428"/>
  <c r="E39" i="428"/>
  <c r="E38" i="428"/>
  <c r="H34" i="428"/>
  <c r="H33" i="428"/>
  <c r="H32" i="428"/>
  <c r="E37" i="428"/>
  <c r="Q3" i="428"/>
  <c r="C3" i="427"/>
  <c r="E41" i="427"/>
  <c r="E39" i="427"/>
  <c r="E38" i="427"/>
  <c r="H34" i="427"/>
  <c r="H33" i="427"/>
  <c r="H32" i="427"/>
  <c r="E37" i="427"/>
  <c r="Q3" i="427"/>
  <c r="C3" i="426"/>
  <c r="E41" i="426"/>
  <c r="E39" i="426"/>
  <c r="E38" i="426"/>
  <c r="H34" i="426"/>
  <c r="H33" i="426"/>
  <c r="H32" i="426"/>
  <c r="E37" i="426"/>
  <c r="Q3" i="426"/>
  <c r="C3" i="425"/>
  <c r="E41" i="425"/>
  <c r="E39" i="425"/>
  <c r="E38" i="425"/>
  <c r="H34" i="425"/>
  <c r="H33" i="425"/>
  <c r="H32" i="425"/>
  <c r="E37" i="425"/>
  <c r="Q3" i="425"/>
  <c r="C3" i="424"/>
  <c r="E41" i="424"/>
  <c r="E39" i="424"/>
  <c r="E38" i="424"/>
  <c r="H34" i="424"/>
  <c r="H33" i="424"/>
  <c r="H32" i="424"/>
  <c r="E37" i="424"/>
  <c r="Q3" i="424"/>
  <c r="C3" i="423"/>
  <c r="E41" i="423"/>
  <c r="E39" i="423"/>
  <c r="E38" i="423"/>
  <c r="H34" i="423"/>
  <c r="H33" i="423"/>
  <c r="H32" i="423"/>
  <c r="E37" i="423"/>
  <c r="Q3" i="423"/>
  <c r="C3" i="422"/>
  <c r="E41" i="422"/>
  <c r="E39" i="422"/>
  <c r="E38" i="422"/>
  <c r="H34" i="422"/>
  <c r="H33" i="422"/>
  <c r="H32" i="422"/>
  <c r="E37" i="422"/>
  <c r="Q3" i="422"/>
  <c r="C3" i="421"/>
  <c r="E41" i="421"/>
  <c r="E39" i="421"/>
  <c r="E38" i="421"/>
  <c r="H34" i="421"/>
  <c r="H33" i="421"/>
  <c r="H32" i="421"/>
  <c r="E37" i="421"/>
  <c r="Q3" i="421"/>
  <c r="C3" i="420"/>
  <c r="E41" i="420"/>
  <c r="E39" i="420"/>
  <c r="E38" i="420"/>
  <c r="H34" i="420"/>
  <c r="H33" i="420"/>
  <c r="H32" i="420"/>
  <c r="E37" i="420"/>
  <c r="Q3" i="420"/>
  <c r="C3" i="419"/>
  <c r="E41" i="419"/>
  <c r="E39" i="419"/>
  <c r="E38" i="419"/>
  <c r="H34" i="419"/>
  <c r="H33" i="419"/>
  <c r="H32" i="419"/>
  <c r="E37" i="419"/>
  <c r="Q3" i="419"/>
  <c r="C3" i="418"/>
  <c r="E41" i="418"/>
  <c r="E39" i="418"/>
  <c r="E38" i="418"/>
  <c r="H34" i="418"/>
  <c r="H33" i="418"/>
  <c r="H32" i="418"/>
  <c r="E37" i="418"/>
  <c r="Q3" i="418"/>
  <c r="C3" i="417"/>
  <c r="E41" i="417"/>
  <c r="E39" i="417"/>
  <c r="E38" i="417"/>
  <c r="H34" i="417"/>
  <c r="H33" i="417"/>
  <c r="H32" i="417"/>
  <c r="E37" i="417"/>
  <c r="Q3" i="417"/>
  <c r="C3" i="416"/>
  <c r="E41" i="416"/>
  <c r="E39" i="416"/>
  <c r="E38" i="416"/>
  <c r="H34" i="416"/>
  <c r="H33" i="416"/>
  <c r="H32" i="416"/>
  <c r="E37" i="416"/>
  <c r="Q3" i="416"/>
  <c r="C3" i="415"/>
  <c r="E41" i="415"/>
  <c r="E39" i="415"/>
  <c r="E38" i="415"/>
  <c r="H34" i="415"/>
  <c r="H33" i="415"/>
  <c r="H32" i="415"/>
  <c r="E37" i="415"/>
  <c r="Q3" i="415"/>
  <c r="C3" i="414"/>
  <c r="E41" i="414"/>
  <c r="E39" i="414"/>
  <c r="E38" i="414"/>
  <c r="H34" i="414"/>
  <c r="H33" i="414"/>
  <c r="H32" i="414"/>
  <c r="E37" i="414"/>
  <c r="Q3" i="414"/>
  <c r="C3" i="413"/>
  <c r="E41" i="413"/>
  <c r="E39" i="413"/>
  <c r="E38" i="413"/>
  <c r="H34" i="413"/>
  <c r="H33" i="413"/>
  <c r="H32" i="413"/>
  <c r="E37" i="413"/>
  <c r="Q3" i="413"/>
  <c r="C3" i="412"/>
  <c r="E41" i="412"/>
  <c r="E39" i="412"/>
  <c r="E38" i="412"/>
  <c r="H34" i="412"/>
  <c r="H33" i="412"/>
  <c r="H32" i="412"/>
  <c r="E37" i="412"/>
  <c r="Q3" i="412"/>
  <c r="C3" i="411"/>
  <c r="E41" i="411"/>
  <c r="E39" i="411"/>
  <c r="E38" i="411"/>
  <c r="H34" i="411"/>
  <c r="H33" i="411"/>
  <c r="H32" i="411"/>
  <c r="E37" i="411"/>
  <c r="Q3" i="411"/>
  <c r="C3" i="410"/>
  <c r="E41" i="410"/>
  <c r="E39" i="410"/>
  <c r="E38" i="410"/>
  <c r="H34" i="410"/>
  <c r="H33" i="410"/>
  <c r="H32" i="410"/>
  <c r="E37" i="410"/>
  <c r="Q3" i="410"/>
  <c r="C3" i="409"/>
  <c r="E41" i="409"/>
  <c r="E39" i="409"/>
  <c r="E38" i="409"/>
  <c r="H34" i="409"/>
  <c r="H33" i="409"/>
  <c r="H32" i="409"/>
  <c r="E37" i="409"/>
  <c r="Q3" i="409"/>
  <c r="C3" i="408"/>
  <c r="E41" i="408"/>
  <c r="E39" i="408"/>
  <c r="E38" i="408"/>
  <c r="H34" i="408"/>
  <c r="H33" i="408"/>
  <c r="H32" i="408"/>
  <c r="E37" i="408"/>
  <c r="Q3" i="408"/>
  <c r="C3" i="407"/>
  <c r="E41" i="407"/>
  <c r="E39" i="407"/>
  <c r="E38" i="407"/>
  <c r="H34" i="407"/>
  <c r="H33" i="407"/>
  <c r="H32" i="407"/>
  <c r="E37" i="407"/>
  <c r="Q3" i="407"/>
  <c r="C3" i="406"/>
  <c r="E41" i="406"/>
  <c r="E39" i="406"/>
  <c r="E38" i="406"/>
  <c r="H34" i="406"/>
  <c r="H33" i="406"/>
  <c r="H32" i="406"/>
  <c r="E37" i="406"/>
  <c r="Q3" i="406"/>
  <c r="C3" i="405"/>
  <c r="E41" i="405"/>
  <c r="E39" i="405"/>
  <c r="E38" i="405"/>
  <c r="H34" i="405"/>
  <c r="H33" i="405"/>
  <c r="H32" i="405"/>
  <c r="E37" i="405"/>
  <c r="Q3" i="405"/>
  <c r="C3" i="404"/>
  <c r="E41" i="404"/>
  <c r="E39" i="404"/>
  <c r="E38" i="404"/>
  <c r="H34" i="404"/>
  <c r="H33" i="404"/>
  <c r="H32" i="404"/>
  <c r="E37" i="404"/>
  <c r="Q3" i="404"/>
  <c r="C3" i="403"/>
  <c r="E41" i="403"/>
  <c r="E39" i="403"/>
  <c r="E38" i="403"/>
  <c r="H34" i="403"/>
  <c r="H33" i="403"/>
  <c r="H32" i="403"/>
  <c r="E37" i="403"/>
  <c r="Q3" i="403"/>
  <c r="C3" i="402"/>
  <c r="E41" i="402"/>
  <c r="E39" i="402"/>
  <c r="E38" i="402"/>
  <c r="H34" i="402"/>
  <c r="H33" i="402"/>
  <c r="H32" i="402"/>
  <c r="E37" i="402"/>
  <c r="Q3" i="402"/>
  <c r="C3" i="401"/>
  <c r="E41" i="401"/>
  <c r="E39" i="401"/>
  <c r="E38" i="401"/>
  <c r="H34" i="401"/>
  <c r="H33" i="401"/>
  <c r="H32" i="401"/>
  <c r="E37" i="401"/>
  <c r="Q3" i="401"/>
  <c r="C3" i="400"/>
  <c r="E41" i="400"/>
  <c r="E39" i="400"/>
  <c r="E38" i="400"/>
  <c r="H34" i="400"/>
  <c r="H33" i="400"/>
  <c r="H32" i="400"/>
  <c r="E37" i="400"/>
  <c r="Q3" i="400"/>
  <c r="C3" i="399"/>
  <c r="E41" i="399"/>
  <c r="E39" i="399"/>
  <c r="E38" i="399"/>
  <c r="H34" i="399"/>
  <c r="H33" i="399"/>
  <c r="H32" i="399"/>
  <c r="E37" i="399"/>
  <c r="Q3" i="399"/>
  <c r="C3" i="398"/>
  <c r="E41" i="398"/>
  <c r="E39" i="398"/>
  <c r="E38" i="398"/>
  <c r="H34" i="398"/>
  <c r="H33" i="398"/>
  <c r="H32" i="398"/>
  <c r="E37" i="398"/>
  <c r="Q3" i="398"/>
  <c r="C3" i="397"/>
  <c r="E41" i="397"/>
  <c r="E39" i="397"/>
  <c r="E38" i="397"/>
  <c r="H34" i="397"/>
  <c r="H33" i="397"/>
  <c r="H32" i="397"/>
  <c r="E37" i="397"/>
  <c r="Q3" i="397"/>
  <c r="C3" i="396"/>
  <c r="E41" i="396"/>
  <c r="E39" i="396"/>
  <c r="E38" i="396"/>
  <c r="H34" i="396"/>
  <c r="H33" i="396"/>
  <c r="H32" i="396"/>
  <c r="E37" i="396"/>
  <c r="Q3" i="396"/>
  <c r="C3" i="395"/>
  <c r="E41" i="395"/>
  <c r="E39" i="395"/>
  <c r="E38" i="395"/>
  <c r="H34" i="395"/>
  <c r="H33" i="395"/>
  <c r="H32" i="395"/>
  <c r="E37" i="395"/>
  <c r="Q3" i="395"/>
  <c r="C3" i="394"/>
  <c r="E41" i="394"/>
  <c r="E39" i="394"/>
  <c r="E38" i="394"/>
  <c r="H34" i="394"/>
  <c r="H33" i="394"/>
  <c r="H32" i="394"/>
  <c r="E37" i="394"/>
  <c r="Q3" i="394"/>
  <c r="C3" i="393"/>
  <c r="E41" i="393"/>
  <c r="E39" i="393"/>
  <c r="E38" i="393"/>
  <c r="H34" i="393"/>
  <c r="H33" i="393"/>
  <c r="H32" i="393"/>
  <c r="E37" i="393"/>
  <c r="Q3" i="393"/>
  <c r="C3" i="392"/>
  <c r="E41" i="392"/>
  <c r="E39" i="392"/>
  <c r="E38" i="392"/>
  <c r="H34" i="392"/>
  <c r="H33" i="392"/>
  <c r="H32" i="392"/>
  <c r="E37" i="392"/>
  <c r="Q3" i="392"/>
  <c r="C3" i="391"/>
  <c r="E41" i="391"/>
  <c r="E39" i="391"/>
  <c r="E38" i="391"/>
  <c r="H34" i="391"/>
  <c r="H33" i="391"/>
  <c r="H32" i="391"/>
  <c r="E37" i="391"/>
  <c r="Q3" i="391"/>
  <c r="C3" i="390"/>
  <c r="E41" i="390"/>
  <c r="E39" i="390"/>
  <c r="E38" i="390"/>
  <c r="H34" i="390"/>
  <c r="H33" i="390"/>
  <c r="H32" i="390"/>
  <c r="E37" i="390"/>
  <c r="Q3" i="390"/>
  <c r="C3" i="389"/>
  <c r="E41" i="389"/>
  <c r="E39" i="389"/>
  <c r="E38" i="389"/>
  <c r="H34" i="389"/>
  <c r="H33" i="389"/>
  <c r="H32" i="389"/>
  <c r="E37" i="389"/>
  <c r="Q3" i="389"/>
  <c r="C3" i="388"/>
  <c r="E41" i="388"/>
  <c r="E39" i="388"/>
  <c r="E38" i="388"/>
  <c r="H34" i="388"/>
  <c r="H33" i="388"/>
  <c r="H32" i="388"/>
  <c r="E37" i="388"/>
  <c r="Q3" i="388"/>
  <c r="C3" i="387"/>
  <c r="E41" i="387"/>
  <c r="E39" i="387"/>
  <c r="E38" i="387"/>
  <c r="H34" i="387"/>
  <c r="H33" i="387"/>
  <c r="H32" i="387"/>
  <c r="E37" i="387"/>
  <c r="Q3" i="387"/>
  <c r="C3" i="386"/>
  <c r="E41" i="386"/>
  <c r="E39" i="386"/>
  <c r="E38" i="386"/>
  <c r="H34" i="386"/>
  <c r="H33" i="386"/>
  <c r="H32" i="386"/>
  <c r="E37" i="386"/>
  <c r="Q3" i="386"/>
  <c r="C3" i="385"/>
  <c r="E41" i="385"/>
  <c r="E39" i="385"/>
  <c r="E38" i="385"/>
  <c r="H34" i="385"/>
  <c r="H33" i="385"/>
  <c r="H32" i="385"/>
  <c r="E37" i="385"/>
  <c r="Q3" i="385"/>
  <c r="C3" i="384"/>
  <c r="E41" i="384"/>
  <c r="E39" i="384"/>
  <c r="E38" i="384"/>
  <c r="H34" i="384"/>
  <c r="H33" i="384"/>
  <c r="H32" i="384"/>
  <c r="E37" i="384"/>
  <c r="Q3" i="384"/>
  <c r="C3" i="383"/>
  <c r="E41" i="383"/>
  <c r="E39" i="383"/>
  <c r="E38" i="383"/>
  <c r="H34" i="383"/>
  <c r="H33" i="383"/>
  <c r="H32" i="383"/>
  <c r="E37" i="383"/>
  <c r="Q3" i="383"/>
  <c r="C3" i="382"/>
  <c r="E41" i="382"/>
  <c r="E39" i="382"/>
  <c r="E38" i="382"/>
  <c r="H34" i="382"/>
  <c r="H33" i="382"/>
  <c r="H32" i="382"/>
  <c r="E37" i="382"/>
  <c r="Q3" i="382"/>
  <c r="C3" i="381"/>
  <c r="E41" i="381"/>
  <c r="E39" i="381"/>
  <c r="E38" i="381"/>
  <c r="H34" i="381"/>
  <c r="H33" i="381"/>
  <c r="H32" i="381"/>
  <c r="E37" i="381"/>
  <c r="Q3" i="381"/>
  <c r="C3" i="380"/>
  <c r="E41" i="380"/>
  <c r="E39" i="380"/>
  <c r="E38" i="380"/>
  <c r="H34" i="380"/>
  <c r="H33" i="380"/>
  <c r="H32" i="380"/>
  <c r="E37" i="380"/>
  <c r="Q3" i="380"/>
  <c r="C3" i="379"/>
  <c r="E41" i="379"/>
  <c r="E39" i="379"/>
  <c r="E38" i="379"/>
  <c r="H34" i="379"/>
  <c r="H33" i="379"/>
  <c r="H32" i="379"/>
  <c r="E37" i="379"/>
  <c r="Q3" i="379"/>
  <c r="C3" i="378"/>
  <c r="E41" i="378"/>
  <c r="E39" i="378"/>
  <c r="E38" i="378"/>
  <c r="H34" i="378"/>
  <c r="H33" i="378"/>
  <c r="H32" i="378"/>
  <c r="E37" i="378"/>
  <c r="Q3" i="378"/>
  <c r="C3" i="377"/>
  <c r="E41" i="377"/>
  <c r="E39" i="377"/>
  <c r="E38" i="377"/>
  <c r="H34" i="377"/>
  <c r="H33" i="377"/>
  <c r="H32" i="377"/>
  <c r="E37" i="377"/>
  <c r="Q3" i="377"/>
  <c r="C3" i="376"/>
  <c r="E41" i="376"/>
  <c r="E39" i="376"/>
  <c r="E38" i="376"/>
  <c r="H34" i="376"/>
  <c r="H33" i="376"/>
  <c r="H32" i="376"/>
  <c r="E37" i="376"/>
  <c r="Q3" i="376"/>
  <c r="C3" i="375"/>
  <c r="E41" i="375"/>
  <c r="E39" i="375"/>
  <c r="E38" i="375"/>
  <c r="H34" i="375"/>
  <c r="H33" i="375"/>
  <c r="H32" i="375"/>
  <c r="E37" i="375"/>
  <c r="Q3" i="375"/>
  <c r="C3" i="374"/>
  <c r="E41" i="374"/>
  <c r="E39" i="374"/>
  <c r="E38" i="374"/>
  <c r="H34" i="374"/>
  <c r="H33" i="374"/>
  <c r="H32" i="374"/>
  <c r="E37" i="374"/>
  <c r="Q3" i="374"/>
  <c r="E37" i="373" l="1"/>
  <c r="C3" i="373"/>
  <c r="Q3" i="373"/>
  <c r="E41" i="373"/>
  <c r="E39" i="373"/>
  <c r="E38" i="373"/>
  <c r="H33" i="373"/>
  <c r="C3" i="372"/>
  <c r="E40" i="372"/>
  <c r="E38" i="372"/>
  <c r="H34" i="372"/>
  <c r="H33" i="372"/>
  <c r="H32" i="372"/>
  <c r="L3" i="372"/>
  <c r="C3" i="371"/>
  <c r="E40" i="371"/>
  <c r="E38" i="371"/>
  <c r="H34" i="371"/>
  <c r="H33" i="371"/>
  <c r="H32" i="371"/>
  <c r="L3" i="371"/>
  <c r="C3" i="370"/>
  <c r="E40" i="370"/>
  <c r="E38" i="370"/>
  <c r="H34" i="370"/>
  <c r="H33" i="370"/>
  <c r="H32" i="370"/>
  <c r="L3" i="370"/>
  <c r="C3" i="369"/>
  <c r="E40" i="369"/>
  <c r="E38" i="369"/>
  <c r="H34" i="369"/>
  <c r="H33" i="369"/>
  <c r="H32" i="369"/>
  <c r="L3" i="369"/>
  <c r="C3" i="368"/>
  <c r="E40" i="368"/>
  <c r="E38" i="368"/>
  <c r="H34" i="368"/>
  <c r="H33" i="368"/>
  <c r="H32" i="368"/>
  <c r="L3" i="368"/>
  <c r="C3" i="367"/>
  <c r="E40" i="367"/>
  <c r="E38" i="367"/>
  <c r="H34" i="367"/>
  <c r="H33" i="367"/>
  <c r="H32" i="367"/>
  <c r="L3" i="367"/>
  <c r="C3" i="366"/>
  <c r="E40" i="366"/>
  <c r="E38" i="366"/>
  <c r="H34" i="366"/>
  <c r="H33" i="366"/>
  <c r="H32" i="366"/>
  <c r="L3" i="366"/>
  <c r="C3" i="365"/>
  <c r="E40" i="365"/>
  <c r="E38" i="365"/>
  <c r="H34" i="365"/>
  <c r="H33" i="365"/>
  <c r="H32" i="365"/>
  <c r="L3" i="365"/>
  <c r="C3" i="364"/>
  <c r="E40" i="364"/>
  <c r="E38" i="364"/>
  <c r="H34" i="364"/>
  <c r="H33" i="364"/>
  <c r="H32" i="364"/>
  <c r="L3" i="364"/>
  <c r="C3" i="363"/>
  <c r="E40" i="363"/>
  <c r="E38" i="363"/>
  <c r="H34" i="363"/>
  <c r="H33" i="363"/>
  <c r="H32" i="363"/>
  <c r="L3" i="363"/>
  <c r="C3" i="362"/>
  <c r="E40" i="362"/>
  <c r="E38" i="362"/>
  <c r="H34" i="362"/>
  <c r="H33" i="362"/>
  <c r="H32" i="362"/>
  <c r="L3" i="362"/>
  <c r="C3" i="361"/>
  <c r="E40" i="361"/>
  <c r="E38" i="361"/>
  <c r="H34" i="361"/>
  <c r="H33" i="361"/>
  <c r="H32" i="361"/>
  <c r="L3" i="361"/>
  <c r="C3" i="360"/>
  <c r="E40" i="360"/>
  <c r="E38" i="360"/>
  <c r="H34" i="360"/>
  <c r="H33" i="360"/>
  <c r="H32" i="360"/>
  <c r="L3" i="360"/>
  <c r="C3" i="359"/>
  <c r="E40" i="359"/>
  <c r="E38" i="359"/>
  <c r="H34" i="359"/>
  <c r="H33" i="359"/>
  <c r="H32" i="359"/>
  <c r="L3" i="359"/>
  <c r="C3" i="358"/>
  <c r="E40" i="358"/>
  <c r="E38" i="358"/>
  <c r="H34" i="358"/>
  <c r="H33" i="358"/>
  <c r="H32" i="358"/>
  <c r="L3" i="358"/>
  <c r="C3" i="357"/>
  <c r="E40" i="357"/>
  <c r="E38" i="357"/>
  <c r="H34" i="357"/>
  <c r="H33" i="357"/>
  <c r="H32" i="357"/>
  <c r="L3" i="357"/>
  <c r="C3" i="356"/>
  <c r="E40" i="356"/>
  <c r="E38" i="356"/>
  <c r="H34" i="356"/>
  <c r="H33" i="356"/>
  <c r="H32" i="356"/>
  <c r="L3" i="356"/>
  <c r="C3" i="355"/>
  <c r="E40" i="355"/>
  <c r="E38" i="355"/>
  <c r="H34" i="355"/>
  <c r="H33" i="355"/>
  <c r="H32" i="355"/>
  <c r="L3" i="355"/>
  <c r="C3" i="354"/>
  <c r="E40" i="354"/>
  <c r="E38" i="354"/>
  <c r="H34" i="354"/>
  <c r="H33" i="354"/>
  <c r="H32" i="354"/>
  <c r="L3" i="354"/>
  <c r="C3" i="353"/>
  <c r="E40" i="353"/>
  <c r="E38" i="353"/>
  <c r="H34" i="353"/>
  <c r="H33" i="353"/>
  <c r="H32" i="353"/>
  <c r="L3" i="353"/>
  <c r="C3" i="352"/>
  <c r="E40" i="352"/>
  <c r="E38" i="352"/>
  <c r="H34" i="352"/>
  <c r="H33" i="352"/>
  <c r="H32" i="352"/>
  <c r="L3" i="352"/>
  <c r="C3" i="351"/>
  <c r="E40" i="351"/>
  <c r="E38" i="351"/>
  <c r="H34" i="351"/>
  <c r="H33" i="351"/>
  <c r="H32" i="351"/>
  <c r="L3" i="351"/>
  <c r="C3" i="350"/>
  <c r="E40" i="350"/>
  <c r="E38" i="350"/>
  <c r="H34" i="350"/>
  <c r="H33" i="350"/>
  <c r="H32" i="350"/>
  <c r="L3" i="350"/>
  <c r="C3" i="349"/>
  <c r="E40" i="349"/>
  <c r="E38" i="349"/>
  <c r="H34" i="349"/>
  <c r="H33" i="349"/>
  <c r="H32" i="349"/>
  <c r="L3" i="349"/>
  <c r="C3" i="348"/>
  <c r="E40" i="348"/>
  <c r="E38" i="348"/>
  <c r="H34" i="348"/>
  <c r="H33" i="348"/>
  <c r="H32" i="348"/>
  <c r="L3" i="348"/>
  <c r="C3" i="347"/>
  <c r="E40" i="347"/>
  <c r="E38" i="347"/>
  <c r="H34" i="347"/>
  <c r="H33" i="347"/>
  <c r="H32" i="347"/>
  <c r="L3" i="347"/>
  <c r="C3" i="346"/>
  <c r="E40" i="346"/>
  <c r="E38" i="346"/>
  <c r="H34" i="346"/>
  <c r="H33" i="346"/>
  <c r="H32" i="346"/>
  <c r="L3" i="346"/>
  <c r="C3" i="345"/>
  <c r="E40" i="345"/>
  <c r="E38" i="345"/>
  <c r="H34" i="345"/>
  <c r="H33" i="345"/>
  <c r="H32" i="345"/>
  <c r="L3" i="345"/>
  <c r="C3" i="344"/>
  <c r="E40" i="344"/>
  <c r="E38" i="344"/>
  <c r="H34" i="344"/>
  <c r="H33" i="344"/>
  <c r="H32" i="344"/>
  <c r="L3" i="344"/>
  <c r="C3" i="343"/>
  <c r="E40" i="343"/>
  <c r="E38" i="343"/>
  <c r="H34" i="343"/>
  <c r="H33" i="343"/>
  <c r="H32" i="343"/>
  <c r="L3" i="343"/>
  <c r="C3" i="342"/>
  <c r="E40" i="342"/>
  <c r="E38" i="342"/>
  <c r="H34" i="342"/>
  <c r="H33" i="342"/>
  <c r="H32" i="342"/>
  <c r="L3" i="342"/>
  <c r="C3" i="341"/>
  <c r="E40" i="341"/>
  <c r="E38" i="341"/>
  <c r="H34" i="341"/>
  <c r="H33" i="341"/>
  <c r="H32" i="341"/>
  <c r="L3" i="341"/>
  <c r="C3" i="340"/>
  <c r="E40" i="340"/>
  <c r="E38" i="340"/>
  <c r="H34" i="340"/>
  <c r="H33" i="340"/>
  <c r="H32" i="340"/>
  <c r="L3" i="340"/>
  <c r="C3" i="339"/>
  <c r="E40" i="339"/>
  <c r="E38" i="339"/>
  <c r="H34" i="339"/>
  <c r="H33" i="339"/>
  <c r="H32" i="339"/>
  <c r="L3" i="339"/>
  <c r="C3" i="338"/>
  <c r="E40" i="338"/>
  <c r="E38" i="338"/>
  <c r="H34" i="338"/>
  <c r="H33" i="338"/>
  <c r="H32" i="338"/>
  <c r="L3" i="338"/>
  <c r="C3" i="337"/>
  <c r="E40" i="337"/>
  <c r="E38" i="337"/>
  <c r="H34" i="337"/>
  <c r="H33" i="337"/>
  <c r="H32" i="337"/>
  <c r="L3" i="337"/>
  <c r="C3" i="336"/>
  <c r="E40" i="336"/>
  <c r="E38" i="336"/>
  <c r="H34" i="336"/>
  <c r="H33" i="336"/>
  <c r="H32" i="336"/>
  <c r="L3" i="336"/>
  <c r="C3" i="335"/>
  <c r="E40" i="335"/>
  <c r="E38" i="335"/>
  <c r="H34" i="335"/>
  <c r="H33" i="335"/>
  <c r="H32" i="335"/>
  <c r="L3" i="335"/>
  <c r="C3" i="334"/>
  <c r="E40" i="334"/>
  <c r="E38" i="334"/>
  <c r="H34" i="334"/>
  <c r="H33" i="334"/>
  <c r="H32" i="334"/>
  <c r="L3" i="334"/>
  <c r="C3" i="333"/>
  <c r="E40" i="333"/>
  <c r="E38" i="333"/>
  <c r="H34" i="333"/>
  <c r="H33" i="333"/>
  <c r="H32" i="333"/>
  <c r="L3" i="333"/>
  <c r="C3" i="332"/>
  <c r="E40" i="332"/>
  <c r="E38" i="332"/>
  <c r="H34" i="332"/>
  <c r="H33" i="332"/>
  <c r="H32" i="332"/>
  <c r="L3" i="332"/>
  <c r="C3" i="331"/>
  <c r="E40" i="331"/>
  <c r="E38" i="331"/>
  <c r="H34" i="331"/>
  <c r="H33" i="331"/>
  <c r="H32" i="331"/>
  <c r="L3" i="331"/>
  <c r="C3" i="330"/>
  <c r="E40" i="330"/>
  <c r="E38" i="330"/>
  <c r="H34" i="330"/>
  <c r="H33" i="330"/>
  <c r="H32" i="330"/>
  <c r="L3" i="330"/>
  <c r="C3" i="328"/>
  <c r="C3" i="329"/>
  <c r="E40" i="329"/>
  <c r="E38" i="329"/>
  <c r="H34" i="329"/>
  <c r="H33" i="329"/>
  <c r="H32" i="329"/>
  <c r="L3" i="329"/>
  <c r="E40" i="328"/>
  <c r="E38" i="328"/>
  <c r="H34" i="328"/>
  <c r="H33" i="328"/>
  <c r="H32" i="328"/>
  <c r="L3" i="328"/>
  <c r="C3" i="327"/>
  <c r="E40" i="327"/>
  <c r="E38" i="327"/>
  <c r="H34" i="327"/>
  <c r="H33" i="327"/>
  <c r="H32" i="327"/>
  <c r="L3" i="327"/>
  <c r="C3" i="326"/>
  <c r="E40" i="326"/>
  <c r="E38" i="326"/>
  <c r="H34" i="326"/>
  <c r="H33" i="326"/>
  <c r="H32" i="326"/>
  <c r="L3" i="326"/>
  <c r="C3" i="325"/>
  <c r="E40" i="325"/>
  <c r="E38" i="325"/>
  <c r="H34" i="325"/>
  <c r="H33" i="325"/>
  <c r="H32" i="325"/>
  <c r="L3" i="325"/>
  <c r="C3" i="324"/>
  <c r="E40" i="324"/>
  <c r="E38" i="324"/>
  <c r="H34" i="324"/>
  <c r="H33" i="324"/>
  <c r="H32" i="324"/>
  <c r="L3" i="324"/>
  <c r="C3" i="323"/>
  <c r="E40" i="323"/>
  <c r="E38" i="323"/>
  <c r="H34" i="323"/>
  <c r="H33" i="323"/>
  <c r="H32" i="323"/>
  <c r="L3" i="323"/>
  <c r="C3" i="322"/>
  <c r="E40" i="322"/>
  <c r="E38" i="322"/>
  <c r="H34" i="322"/>
  <c r="H33" i="322"/>
  <c r="H32" i="322"/>
  <c r="L3" i="322"/>
  <c r="C3" i="321"/>
  <c r="E40" i="321"/>
  <c r="E38" i="321"/>
  <c r="H34" i="321"/>
  <c r="H33" i="321"/>
  <c r="H32" i="321"/>
  <c r="L3" i="321"/>
  <c r="C3" i="320"/>
  <c r="E40" i="320"/>
  <c r="E38" i="320"/>
  <c r="H34" i="320"/>
  <c r="H33" i="320"/>
  <c r="H32" i="320"/>
  <c r="L3" i="320"/>
  <c r="C3" i="319"/>
  <c r="E40" i="319"/>
  <c r="E38" i="319"/>
  <c r="H34" i="319"/>
  <c r="H33" i="319"/>
  <c r="H32" i="319"/>
  <c r="L3" i="319"/>
  <c r="C3" i="318"/>
  <c r="E40" i="318"/>
  <c r="E38" i="318"/>
  <c r="H34" i="318"/>
  <c r="H33" i="318"/>
  <c r="H32" i="318"/>
  <c r="L3" i="318"/>
  <c r="C3" i="317"/>
  <c r="E40" i="317"/>
  <c r="E38" i="317"/>
  <c r="H34" i="317"/>
  <c r="H33" i="317"/>
  <c r="H32" i="317"/>
  <c r="L3" i="317"/>
  <c r="C3" i="316"/>
  <c r="E40" i="316"/>
  <c r="E38" i="316"/>
  <c r="H34" i="316"/>
  <c r="H33" i="316"/>
  <c r="H32" i="316"/>
  <c r="L3" i="316"/>
  <c r="D5" i="314"/>
  <c r="H13" i="314" s="1"/>
  <c r="C3" i="314"/>
  <c r="E40" i="314"/>
  <c r="E38" i="314"/>
  <c r="H34" i="314"/>
  <c r="H33" i="314"/>
  <c r="H32" i="314"/>
  <c r="L3" i="314"/>
  <c r="C3" i="313"/>
  <c r="E40" i="313"/>
  <c r="E38" i="313"/>
  <c r="H34" i="313"/>
  <c r="H33" i="313"/>
  <c r="H32" i="313"/>
  <c r="L3" i="313"/>
  <c r="C3" i="312"/>
  <c r="E40" i="312"/>
  <c r="E38" i="312"/>
  <c r="H34" i="312"/>
  <c r="H33" i="312"/>
  <c r="H32" i="312"/>
  <c r="L3" i="312"/>
  <c r="C3" i="311"/>
  <c r="E40" i="311"/>
  <c r="E38" i="311"/>
  <c r="H34" i="311"/>
  <c r="H33" i="311"/>
  <c r="H32" i="311"/>
  <c r="L3" i="311"/>
  <c r="C3" i="310"/>
  <c r="E40" i="310"/>
  <c r="E38" i="310"/>
  <c r="H34" i="310"/>
  <c r="H33" i="310"/>
  <c r="H32" i="310"/>
  <c r="L3" i="310"/>
  <c r="C3" i="309"/>
  <c r="E40" i="309"/>
  <c r="E38" i="309"/>
  <c r="H34" i="309"/>
  <c r="H33" i="309"/>
  <c r="H32" i="309"/>
  <c r="L3" i="309"/>
  <c r="C3" i="308"/>
  <c r="E40" i="308"/>
  <c r="E38" i="308"/>
  <c r="H34" i="308"/>
  <c r="H33" i="308"/>
  <c r="H32" i="308"/>
  <c r="L3" i="308"/>
  <c r="C3" i="307"/>
  <c r="E40" i="307"/>
  <c r="E38" i="307"/>
  <c r="H34" i="307"/>
  <c r="H33" i="307"/>
  <c r="H32" i="307"/>
  <c r="L3" i="307"/>
  <c r="C3" i="306"/>
  <c r="E40" i="306"/>
  <c r="E38" i="306"/>
  <c r="H34" i="306"/>
  <c r="H33" i="306"/>
  <c r="H32" i="306"/>
  <c r="L3" i="306"/>
  <c r="C3" i="305"/>
  <c r="E40" i="305"/>
  <c r="E38" i="305"/>
  <c r="H34" i="305"/>
  <c r="H33" i="305"/>
  <c r="H32" i="305"/>
  <c r="L3" i="305"/>
  <c r="D5" i="304"/>
  <c r="H13" i="304" s="1"/>
  <c r="C3" i="304"/>
  <c r="E40" i="304"/>
  <c r="E38" i="304"/>
  <c r="H34" i="304"/>
  <c r="H33" i="304"/>
  <c r="H32" i="304"/>
  <c r="L3" i="304"/>
  <c r="C3" i="303"/>
  <c r="E40" i="303"/>
  <c r="E38" i="303"/>
  <c r="H34" i="303"/>
  <c r="H33" i="303"/>
  <c r="H32" i="303"/>
  <c r="L3" i="303"/>
  <c r="C3" i="302"/>
  <c r="E40" i="302"/>
  <c r="E38" i="302"/>
  <c r="H34" i="302"/>
  <c r="H33" i="302"/>
  <c r="H32" i="302"/>
  <c r="L3" i="302"/>
  <c r="C3" i="301"/>
  <c r="E40" i="301"/>
  <c r="E38" i="301"/>
  <c r="H34" i="301"/>
  <c r="H33" i="301"/>
  <c r="H32" i="301"/>
  <c r="L3" i="301"/>
  <c r="C3" i="300"/>
  <c r="E40" i="300"/>
  <c r="E38" i="300"/>
  <c r="H34" i="300"/>
  <c r="H33" i="300"/>
  <c r="H32" i="300"/>
  <c r="L3" i="300"/>
  <c r="C3" i="299"/>
  <c r="E40" i="299"/>
  <c r="E38" i="299"/>
  <c r="H34" i="299"/>
  <c r="H33" i="299"/>
  <c r="H32" i="299"/>
  <c r="L3" i="299"/>
  <c r="C3" i="298"/>
  <c r="E40" i="298"/>
  <c r="E38" i="298"/>
  <c r="H34" i="298"/>
  <c r="H33" i="298"/>
  <c r="H32" i="298"/>
  <c r="L3" i="298"/>
  <c r="C3" i="297"/>
  <c r="E40" i="297"/>
  <c r="H34" i="297"/>
  <c r="H33" i="297"/>
  <c r="H32" i="297"/>
  <c r="E38" i="297"/>
  <c r="L3" i="297"/>
  <c r="C3" i="296"/>
  <c r="E40" i="296"/>
  <c r="H34" i="296"/>
  <c r="H33" i="296"/>
  <c r="H32" i="296"/>
  <c r="E38" i="296"/>
  <c r="L3" i="296"/>
  <c r="C3" i="295"/>
  <c r="E40" i="295"/>
  <c r="H34" i="295"/>
  <c r="H33" i="295"/>
  <c r="H32" i="295"/>
  <c r="E38" i="295"/>
  <c r="L3" i="295"/>
  <c r="C3" i="294"/>
  <c r="E40" i="294"/>
  <c r="H34" i="294"/>
  <c r="H33" i="294"/>
  <c r="H32" i="294"/>
  <c r="E38" i="294"/>
  <c r="L3" i="294"/>
  <c r="C3" i="293"/>
  <c r="E40" i="293"/>
  <c r="H34" i="293"/>
  <c r="H33" i="293"/>
  <c r="H32" i="293"/>
  <c r="E38" i="293"/>
  <c r="L3" i="293"/>
  <c r="C3" i="292"/>
  <c r="E40" i="292"/>
  <c r="H34" i="292"/>
  <c r="H33" i="292"/>
  <c r="H32" i="292"/>
  <c r="E38" i="292"/>
  <c r="L3" i="292"/>
  <c r="C3" i="291"/>
  <c r="E40" i="291"/>
  <c r="H34" i="291"/>
  <c r="H33" i="291"/>
  <c r="H32" i="291"/>
  <c r="E38" i="291"/>
  <c r="L3" i="291"/>
  <c r="C3" i="290"/>
  <c r="E40" i="290"/>
  <c r="H34" i="290"/>
  <c r="H33" i="290"/>
  <c r="H32" i="290"/>
  <c r="E38" i="290"/>
  <c r="L3" i="290"/>
  <c r="C3" i="289"/>
  <c r="E40" i="289"/>
  <c r="H34" i="289"/>
  <c r="H33" i="289"/>
  <c r="H32" i="289"/>
  <c r="E38" i="289"/>
  <c r="L3" i="289"/>
  <c r="C3" i="288"/>
  <c r="E40" i="288"/>
  <c r="H34" i="288"/>
  <c r="H33" i="288"/>
  <c r="H32" i="288"/>
  <c r="E38" i="288"/>
  <c r="L3" i="288"/>
  <c r="C3" i="287"/>
  <c r="E40" i="287"/>
  <c r="H34" i="287"/>
  <c r="H33" i="287"/>
  <c r="H32" i="287"/>
  <c r="E38" i="287"/>
  <c r="L3" i="287"/>
  <c r="C3" i="286"/>
  <c r="E40" i="286"/>
  <c r="H34" i="286"/>
  <c r="H33" i="286"/>
  <c r="H32" i="286"/>
  <c r="E38" i="286"/>
  <c r="L3" i="286"/>
  <c r="C3" i="285"/>
  <c r="E40" i="285"/>
  <c r="H34" i="285"/>
  <c r="H33" i="285"/>
  <c r="H32" i="285"/>
  <c r="E38" i="285"/>
  <c r="L3" i="285"/>
  <c r="C3" i="284"/>
  <c r="E40" i="284"/>
  <c r="H34" i="284"/>
  <c r="H33" i="284"/>
  <c r="H32" i="284"/>
  <c r="E38" i="284"/>
  <c r="L3" i="284"/>
  <c r="C3" i="283"/>
  <c r="E40" i="283"/>
  <c r="H34" i="283"/>
  <c r="H33" i="283"/>
  <c r="H32" i="283"/>
  <c r="E38" i="283"/>
  <c r="L3" i="283"/>
  <c r="C3" i="282"/>
  <c r="E40" i="282"/>
  <c r="H34" i="282"/>
  <c r="H33" i="282"/>
  <c r="H32" i="282"/>
  <c r="E38" i="282"/>
  <c r="L3" i="282"/>
  <c r="C3" i="281"/>
  <c r="E40" i="281"/>
  <c r="H34" i="281"/>
  <c r="H33" i="281"/>
  <c r="H32" i="281"/>
  <c r="E38" i="281"/>
  <c r="L3" i="281"/>
  <c r="C3" i="280"/>
  <c r="E40" i="280"/>
  <c r="H34" i="280"/>
  <c r="H33" i="280"/>
  <c r="H32" i="280"/>
  <c r="E38" i="280"/>
  <c r="L3" i="280"/>
  <c r="C3" i="279"/>
  <c r="E40" i="279"/>
  <c r="H34" i="279"/>
  <c r="H33" i="279"/>
  <c r="H32" i="279"/>
  <c r="E38" i="279"/>
  <c r="L3" i="279"/>
  <c r="C3" i="278"/>
  <c r="E40" i="278"/>
  <c r="H34" i="278"/>
  <c r="H33" i="278"/>
  <c r="H32" i="278"/>
  <c r="E38" i="278"/>
  <c r="L3" i="278"/>
  <c r="C3" i="277"/>
  <c r="E40" i="277"/>
  <c r="H34" i="277"/>
  <c r="H33" i="277"/>
  <c r="H32" i="277"/>
  <c r="E38" i="277"/>
  <c r="L3" i="277"/>
  <c r="C3" i="276"/>
  <c r="E40" i="276"/>
  <c r="H34" i="276"/>
  <c r="H33" i="276"/>
  <c r="H32" i="276"/>
  <c r="E38" i="276"/>
  <c r="L3" i="276"/>
  <c r="C3" i="275"/>
  <c r="E40" i="275"/>
  <c r="H34" i="275"/>
  <c r="H33" i="275"/>
  <c r="H32" i="275"/>
  <c r="E38" i="275"/>
  <c r="L3" i="275"/>
  <c r="C3" i="274"/>
  <c r="E40" i="274"/>
  <c r="H34" i="274"/>
  <c r="H33" i="274"/>
  <c r="H32" i="274"/>
  <c r="E38" i="274"/>
  <c r="L3" i="274"/>
  <c r="C3" i="273"/>
  <c r="E40" i="273"/>
  <c r="H34" i="273"/>
  <c r="H33" i="273"/>
  <c r="H32" i="273"/>
  <c r="E38" i="273"/>
  <c r="L3" i="273"/>
  <c r="C3" i="272"/>
  <c r="L3" i="272"/>
  <c r="E40" i="272"/>
  <c r="H34" i="272"/>
  <c r="H33" i="272"/>
  <c r="E38" i="272"/>
  <c r="G33" i="62"/>
  <c r="D37" i="62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5" i="300" s="1"/>
  <c r="H13" i="300" s="1"/>
  <c r="D37" i="8"/>
  <c r="D38" i="8"/>
  <c r="D39" i="8"/>
  <c r="D40" i="8"/>
  <c r="D41" i="8"/>
  <c r="D42" i="8"/>
  <c r="D5" i="306" s="1"/>
  <c r="H5" i="306" s="1"/>
  <c r="H6" i="306" s="1"/>
  <c r="E42" i="306" s="1"/>
  <c r="E43" i="306" s="1"/>
  <c r="L37" i="306" s="1"/>
  <c r="D43" i="8"/>
  <c r="D44" i="8"/>
  <c r="D45" i="8"/>
  <c r="D46" i="8"/>
  <c r="D5" i="310" s="1"/>
  <c r="H13" i="310" s="1"/>
  <c r="D47" i="8"/>
  <c r="D48" i="8"/>
  <c r="D5" i="312" s="1"/>
  <c r="H13" i="312" s="1"/>
  <c r="D49" i="8"/>
  <c r="D50" i="8"/>
  <c r="D51" i="8"/>
  <c r="D52" i="8"/>
  <c r="D53" i="8"/>
  <c r="D54" i="8"/>
  <c r="D5" i="319" s="1"/>
  <c r="H13" i="319" s="1"/>
  <c r="D55" i="8"/>
  <c r="D56" i="8"/>
  <c r="D5" i="321" s="1"/>
  <c r="H13" i="321" s="1"/>
  <c r="D57" i="8"/>
  <c r="D58" i="8"/>
  <c r="D59" i="8"/>
  <c r="D60" i="8"/>
  <c r="D61" i="8"/>
  <c r="D62" i="8"/>
  <c r="D5" i="327" s="1"/>
  <c r="H13" i="327" s="1"/>
  <c r="D63" i="8"/>
  <c r="D64" i="8"/>
  <c r="D65" i="8"/>
  <c r="D66" i="8"/>
  <c r="D5" i="331" s="1"/>
  <c r="H13" i="331" s="1"/>
  <c r="D67" i="8"/>
  <c r="D68" i="8"/>
  <c r="D69" i="8"/>
  <c r="D70" i="8"/>
  <c r="D5" i="335" s="1"/>
  <c r="H13" i="335" s="1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5" i="349" s="1"/>
  <c r="H13" i="349" s="1"/>
  <c r="D85" i="8"/>
  <c r="D86" i="8"/>
  <c r="D5" i="351" s="1"/>
  <c r="H13" i="351" s="1"/>
  <c r="D87" i="8"/>
  <c r="D88" i="8"/>
  <c r="D89" i="8"/>
  <c r="D90" i="8"/>
  <c r="D5" i="355" s="1"/>
  <c r="H13" i="355" s="1"/>
  <c r="D91" i="8"/>
  <c r="D92" i="8"/>
  <c r="D93" i="8"/>
  <c r="D94" i="8"/>
  <c r="D5" i="359" s="1"/>
  <c r="H13" i="359" s="1"/>
  <c r="D95" i="8"/>
  <c r="D96" i="8"/>
  <c r="D97" i="8"/>
  <c r="D98" i="8"/>
  <c r="D5" i="363" s="1"/>
  <c r="H13" i="363" s="1"/>
  <c r="D99" i="8"/>
  <c r="D100" i="8"/>
  <c r="D101" i="8"/>
  <c r="D102" i="8"/>
  <c r="D103" i="8"/>
  <c r="D104" i="8"/>
  <c r="D105" i="8"/>
  <c r="D106" i="8"/>
  <c r="D107" i="8"/>
  <c r="D8" i="8"/>
  <c r="E8" i="8" s="1"/>
  <c r="D5" i="272" l="1"/>
  <c r="D5" i="373"/>
  <c r="I8" i="8"/>
  <c r="J8" i="8" s="1"/>
  <c r="G8" i="8"/>
  <c r="H8" i="8" s="1"/>
  <c r="F8" i="8"/>
  <c r="H5" i="310"/>
  <c r="H6" i="310" s="1"/>
  <c r="E42" i="310" s="1"/>
  <c r="E43" i="310" s="1"/>
  <c r="L37" i="310" s="1"/>
  <c r="L41" i="310" s="1"/>
  <c r="H5" i="363"/>
  <c r="H6" i="363" s="1"/>
  <c r="E42" i="363" s="1"/>
  <c r="E43" i="363" s="1"/>
  <c r="L37" i="363" s="1"/>
  <c r="L41" i="363" s="1"/>
  <c r="L42" i="363" s="1"/>
  <c r="E107" i="8"/>
  <c r="D5" i="471"/>
  <c r="E105" i="8"/>
  <c r="D5" i="469"/>
  <c r="E103" i="8"/>
  <c r="D5" i="467"/>
  <c r="E101" i="8"/>
  <c r="D5" i="465"/>
  <c r="E99" i="8"/>
  <c r="D5" i="463"/>
  <c r="E97" i="8"/>
  <c r="D5" i="461"/>
  <c r="E95" i="8"/>
  <c r="D5" i="459"/>
  <c r="E93" i="8"/>
  <c r="D5" i="457"/>
  <c r="E91" i="8"/>
  <c r="D5" i="455"/>
  <c r="E89" i="8"/>
  <c r="D5" i="453"/>
  <c r="E87" i="8"/>
  <c r="D5" i="451"/>
  <c r="E85" i="8"/>
  <c r="D5" i="449"/>
  <c r="E83" i="8"/>
  <c r="D5" i="447"/>
  <c r="E81" i="8"/>
  <c r="D5" i="445"/>
  <c r="E79" i="8"/>
  <c r="D5" i="443"/>
  <c r="E77" i="8"/>
  <c r="D5" i="441"/>
  <c r="E75" i="8"/>
  <c r="D5" i="439"/>
  <c r="E73" i="8"/>
  <c r="D5" i="437"/>
  <c r="E71" i="8"/>
  <c r="D5" i="435"/>
  <c r="E69" i="8"/>
  <c r="D5" i="433"/>
  <c r="E67" i="8"/>
  <c r="D5" i="431"/>
  <c r="E65" i="8"/>
  <c r="D5" i="429"/>
  <c r="E63" i="8"/>
  <c r="D5" i="427"/>
  <c r="E61" i="8"/>
  <c r="D5" i="425"/>
  <c r="E59" i="8"/>
  <c r="D5" i="423"/>
  <c r="E57" i="8"/>
  <c r="D5" i="421"/>
  <c r="E55" i="8"/>
  <c r="D5" i="419"/>
  <c r="E53" i="8"/>
  <c r="D5" i="417"/>
  <c r="E51" i="8"/>
  <c r="D5" i="415"/>
  <c r="E49" i="8"/>
  <c r="D5" i="413"/>
  <c r="E47" i="8"/>
  <c r="D5" i="411"/>
  <c r="E45" i="8"/>
  <c r="D5" i="409"/>
  <c r="E43" i="8"/>
  <c r="D5" i="407"/>
  <c r="E41" i="8"/>
  <c r="D5" i="472"/>
  <c r="E39" i="8"/>
  <c r="D5" i="404"/>
  <c r="E37" i="8"/>
  <c r="D5" i="402"/>
  <c r="E35" i="8"/>
  <c r="D5" i="400"/>
  <c r="E33" i="8"/>
  <c r="D5" i="398"/>
  <c r="E31" i="8"/>
  <c r="D5" i="396"/>
  <c r="E29" i="8"/>
  <c r="D5" i="394"/>
  <c r="E27" i="8"/>
  <c r="D5" i="392"/>
  <c r="E25" i="8"/>
  <c r="D5" i="390"/>
  <c r="E23" i="8"/>
  <c r="D5" i="388"/>
  <c r="E21" i="8"/>
  <c r="D5" i="386"/>
  <c r="E19" i="8"/>
  <c r="D5" i="384"/>
  <c r="E17" i="8"/>
  <c r="D5" i="382"/>
  <c r="E15" i="8"/>
  <c r="D5" i="380"/>
  <c r="E13" i="8"/>
  <c r="D5" i="378"/>
  <c r="E11" i="8"/>
  <c r="D5" i="376"/>
  <c r="E9" i="8"/>
  <c r="D5" i="374"/>
  <c r="D5" i="301"/>
  <c r="H13" i="301" s="1"/>
  <c r="H18" i="301" s="1"/>
  <c r="D5" i="307"/>
  <c r="K5" i="307" s="1"/>
  <c r="K6" i="307" s="1"/>
  <c r="D5" i="316"/>
  <c r="H13" i="316" s="1"/>
  <c r="H17" i="316" s="1"/>
  <c r="D5" i="320"/>
  <c r="D5" i="324"/>
  <c r="K5" i="324" s="1"/>
  <c r="K6" i="324" s="1"/>
  <c r="D5" i="326"/>
  <c r="K5" i="326" s="1"/>
  <c r="K6" i="326" s="1"/>
  <c r="D5" i="330"/>
  <c r="D5" i="334"/>
  <c r="D5" i="338"/>
  <c r="D5" i="340"/>
  <c r="K5" i="340" s="1"/>
  <c r="K6" i="340" s="1"/>
  <c r="D5" i="342"/>
  <c r="D5" i="344"/>
  <c r="D5" i="346"/>
  <c r="K5" i="346" s="1"/>
  <c r="K6" i="346" s="1"/>
  <c r="D5" i="348"/>
  <c r="K5" i="348" s="1"/>
  <c r="K6" i="348" s="1"/>
  <c r="D5" i="350"/>
  <c r="K5" i="350" s="1"/>
  <c r="K6" i="350" s="1"/>
  <c r="D5" i="354"/>
  <c r="D5" i="358"/>
  <c r="K5" i="358" s="1"/>
  <c r="K6" i="358" s="1"/>
  <c r="D5" i="364"/>
  <c r="D5" i="370"/>
  <c r="K5" i="370" s="1"/>
  <c r="K6" i="370" s="1"/>
  <c r="D5" i="372"/>
  <c r="K5" i="372" s="1"/>
  <c r="K6" i="372" s="1"/>
  <c r="E106" i="8"/>
  <c r="D5" i="470"/>
  <c r="E104" i="8"/>
  <c r="D5" i="468"/>
  <c r="E102" i="8"/>
  <c r="D5" i="466"/>
  <c r="E100" i="8"/>
  <c r="D5" i="464"/>
  <c r="E98" i="8"/>
  <c r="D5" i="462"/>
  <c r="E96" i="8"/>
  <c r="D5" i="460"/>
  <c r="E94" i="8"/>
  <c r="D5" i="458"/>
  <c r="E92" i="8"/>
  <c r="D5" i="456"/>
  <c r="E90" i="8"/>
  <c r="D5" i="454"/>
  <c r="E88" i="8"/>
  <c r="D5" i="452"/>
  <c r="E86" i="8"/>
  <c r="D5" i="450"/>
  <c r="E84" i="8"/>
  <c r="D5" i="448"/>
  <c r="E82" i="8"/>
  <c r="D5" i="446"/>
  <c r="E80" i="8"/>
  <c r="D5" i="444"/>
  <c r="E78" i="8"/>
  <c r="D5" i="442"/>
  <c r="E76" i="8"/>
  <c r="D5" i="440"/>
  <c r="E74" i="8"/>
  <c r="D5" i="438"/>
  <c r="E72" i="8"/>
  <c r="D5" i="436"/>
  <c r="E70" i="8"/>
  <c r="D5" i="434"/>
  <c r="E68" i="8"/>
  <c r="D5" i="432"/>
  <c r="E66" i="8"/>
  <c r="D5" i="430"/>
  <c r="E64" i="8"/>
  <c r="D5" i="428"/>
  <c r="E62" i="8"/>
  <c r="D5" i="426"/>
  <c r="E60" i="8"/>
  <c r="D5" i="424"/>
  <c r="E58" i="8"/>
  <c r="D5" i="422"/>
  <c r="E56" i="8"/>
  <c r="D5" i="420"/>
  <c r="E54" i="8"/>
  <c r="D5" i="418"/>
  <c r="E52" i="8"/>
  <c r="D5" i="416"/>
  <c r="E50" i="8"/>
  <c r="D5" i="414"/>
  <c r="E48" i="8"/>
  <c r="D5" i="412"/>
  <c r="E46" i="8"/>
  <c r="D5" i="410"/>
  <c r="E44" i="8"/>
  <c r="D5" i="408"/>
  <c r="E42" i="8"/>
  <c r="D5" i="406"/>
  <c r="E40" i="8"/>
  <c r="D5" i="405"/>
  <c r="E38" i="8"/>
  <c r="D5" i="403"/>
  <c r="E36" i="8"/>
  <c r="D5" i="401"/>
  <c r="E34" i="8"/>
  <c r="D5" i="399"/>
  <c r="E32" i="8"/>
  <c r="D5" i="397"/>
  <c r="E30" i="8"/>
  <c r="D5" i="395"/>
  <c r="E28" i="8"/>
  <c r="D5" i="393"/>
  <c r="E26" i="8"/>
  <c r="D5" i="391"/>
  <c r="E24" i="8"/>
  <c r="D5" i="389"/>
  <c r="E22" i="8"/>
  <c r="D5" i="387"/>
  <c r="E20" i="8"/>
  <c r="D5" i="385"/>
  <c r="E18" i="8"/>
  <c r="D5" i="383"/>
  <c r="E16" i="8"/>
  <c r="D5" i="381"/>
  <c r="E14" i="8"/>
  <c r="D5" i="379"/>
  <c r="E12" i="8"/>
  <c r="D5" i="377"/>
  <c r="E10" i="8"/>
  <c r="D5" i="375"/>
  <c r="D5" i="273"/>
  <c r="H5" i="273" s="1"/>
  <c r="H6" i="273" s="1"/>
  <c r="E42" i="273" s="1"/>
  <c r="E43" i="273" s="1"/>
  <c r="L37" i="273" s="1"/>
  <c r="L41" i="273" s="1"/>
  <c r="L42" i="273" s="1"/>
  <c r="D5" i="274"/>
  <c r="H5" i="274" s="1"/>
  <c r="H6" i="274" s="1"/>
  <c r="E42" i="274" s="1"/>
  <c r="E43" i="274" s="1"/>
  <c r="L37" i="274" s="1"/>
  <c r="L41" i="274" s="1"/>
  <c r="L42" i="274" s="1"/>
  <c r="D5" i="275"/>
  <c r="D5" i="276"/>
  <c r="H5" i="276" s="1"/>
  <c r="H6" i="276" s="1"/>
  <c r="E42" i="276" s="1"/>
  <c r="E43" i="276" s="1"/>
  <c r="L37" i="276" s="1"/>
  <c r="L41" i="276" s="1"/>
  <c r="L42" i="276" s="1"/>
  <c r="D5" i="277"/>
  <c r="H5" i="277" s="1"/>
  <c r="H6" i="277" s="1"/>
  <c r="E42" i="277" s="1"/>
  <c r="E43" i="277" s="1"/>
  <c r="L37" i="277" s="1"/>
  <c r="L41" i="277" s="1"/>
  <c r="L42" i="277" s="1"/>
  <c r="D5" i="278"/>
  <c r="H5" i="278" s="1"/>
  <c r="H6" i="278" s="1"/>
  <c r="E42" i="278" s="1"/>
  <c r="E43" i="278" s="1"/>
  <c r="L37" i="278" s="1"/>
  <c r="L41" i="278" s="1"/>
  <c r="L42" i="278" s="1"/>
  <c r="D5" i="279"/>
  <c r="H5" i="279" s="1"/>
  <c r="H6" i="279" s="1"/>
  <c r="E42" i="279" s="1"/>
  <c r="E43" i="279" s="1"/>
  <c r="L37" i="279" s="1"/>
  <c r="D5" i="280"/>
  <c r="H5" i="280" s="1"/>
  <c r="H6" i="280" s="1"/>
  <c r="E42" i="280" s="1"/>
  <c r="E43" i="280" s="1"/>
  <c r="L37" i="280" s="1"/>
  <c r="L41" i="280" s="1"/>
  <c r="L42" i="280" s="1"/>
  <c r="D5" i="281"/>
  <c r="H5" i="281" s="1"/>
  <c r="H6" i="281" s="1"/>
  <c r="E42" i="281" s="1"/>
  <c r="E43" i="281" s="1"/>
  <c r="L37" i="281" s="1"/>
  <c r="L41" i="281" s="1"/>
  <c r="L42" i="281" s="1"/>
  <c r="D5" i="282"/>
  <c r="H5" i="282" s="1"/>
  <c r="H6" i="282" s="1"/>
  <c r="E42" i="282" s="1"/>
  <c r="E43" i="282" s="1"/>
  <c r="L37" i="282" s="1"/>
  <c r="L41" i="282" s="1"/>
  <c r="L42" i="282" s="1"/>
  <c r="D5" i="283"/>
  <c r="H5" i="283" s="1"/>
  <c r="H6" i="283" s="1"/>
  <c r="E42" i="283" s="1"/>
  <c r="E43" i="283" s="1"/>
  <c r="L37" i="283" s="1"/>
  <c r="D5" i="284"/>
  <c r="H5" i="284" s="1"/>
  <c r="H6" i="284" s="1"/>
  <c r="E42" i="284" s="1"/>
  <c r="E43" i="284" s="1"/>
  <c r="L37" i="284" s="1"/>
  <c r="L41" i="284" s="1"/>
  <c r="L42" i="284" s="1"/>
  <c r="D5" i="285"/>
  <c r="H5" i="285" s="1"/>
  <c r="H6" i="285" s="1"/>
  <c r="E42" i="285" s="1"/>
  <c r="E43" i="285" s="1"/>
  <c r="L37" i="285" s="1"/>
  <c r="L41" i="285" s="1"/>
  <c r="L42" i="285" s="1"/>
  <c r="D5" i="286"/>
  <c r="H5" i="286" s="1"/>
  <c r="H6" i="286" s="1"/>
  <c r="E42" i="286" s="1"/>
  <c r="E43" i="286" s="1"/>
  <c r="L37" i="286" s="1"/>
  <c r="L41" i="286" s="1"/>
  <c r="L42" i="286" s="1"/>
  <c r="D5" i="287"/>
  <c r="H5" i="287" s="1"/>
  <c r="H6" i="287" s="1"/>
  <c r="E42" i="287" s="1"/>
  <c r="E43" i="287" s="1"/>
  <c r="L37" i="287" s="1"/>
  <c r="L41" i="287" s="1"/>
  <c r="L42" i="287" s="1"/>
  <c r="D5" i="288"/>
  <c r="H5" i="288" s="1"/>
  <c r="H6" i="288" s="1"/>
  <c r="E42" i="288" s="1"/>
  <c r="E43" i="288" s="1"/>
  <c r="L37" i="288" s="1"/>
  <c r="L41" i="288" s="1"/>
  <c r="L42" i="288" s="1"/>
  <c r="D5" i="289"/>
  <c r="H5" i="289" s="1"/>
  <c r="H6" i="289" s="1"/>
  <c r="E42" i="289" s="1"/>
  <c r="E43" i="289" s="1"/>
  <c r="L37" i="289" s="1"/>
  <c r="L41" i="289" s="1"/>
  <c r="L42" i="289" s="1"/>
  <c r="D5" i="290"/>
  <c r="H5" i="290" s="1"/>
  <c r="H6" i="290" s="1"/>
  <c r="E42" i="290" s="1"/>
  <c r="E43" i="290" s="1"/>
  <c r="L37" i="290" s="1"/>
  <c r="L41" i="290" s="1"/>
  <c r="L42" i="290" s="1"/>
  <c r="D5" i="291"/>
  <c r="D5" i="292"/>
  <c r="H5" i="292" s="1"/>
  <c r="H6" i="292" s="1"/>
  <c r="E42" i="292" s="1"/>
  <c r="E43" i="292" s="1"/>
  <c r="L37" i="292" s="1"/>
  <c r="L41" i="292" s="1"/>
  <c r="L42" i="292" s="1"/>
  <c r="D5" i="293"/>
  <c r="D5" i="294"/>
  <c r="H5" i="294" s="1"/>
  <c r="H6" i="294" s="1"/>
  <c r="E42" i="294" s="1"/>
  <c r="E43" i="294" s="1"/>
  <c r="L37" i="294" s="1"/>
  <c r="L41" i="294" s="1"/>
  <c r="L42" i="294" s="1"/>
  <c r="D5" i="295"/>
  <c r="D5" i="296"/>
  <c r="H5" i="296" s="1"/>
  <c r="H6" i="296" s="1"/>
  <c r="E42" i="296" s="1"/>
  <c r="E43" i="296" s="1"/>
  <c r="L37" i="296" s="1"/>
  <c r="L41" i="296" s="1"/>
  <c r="L42" i="296" s="1"/>
  <c r="D5" i="297"/>
  <c r="D5" i="298"/>
  <c r="H5" i="298" s="1"/>
  <c r="H6" i="298" s="1"/>
  <c r="E42" i="298" s="1"/>
  <c r="E43" i="298" s="1"/>
  <c r="L37" i="298" s="1"/>
  <c r="L41" i="298" s="1"/>
  <c r="L42" i="298" s="1"/>
  <c r="D5" i="299"/>
  <c r="H13" i="299" s="1"/>
  <c r="H5" i="300"/>
  <c r="H6" i="300" s="1"/>
  <c r="E42" i="300" s="1"/>
  <c r="E43" i="300" s="1"/>
  <c r="L37" i="300" s="1"/>
  <c r="L41" i="300" s="1"/>
  <c r="L42" i="300" s="1"/>
  <c r="D5" i="302"/>
  <c r="D5" i="303"/>
  <c r="H13" i="303" s="1"/>
  <c r="H17" i="303" s="1"/>
  <c r="H5" i="304"/>
  <c r="H6" i="304" s="1"/>
  <c r="E42" i="304" s="1"/>
  <c r="E43" i="304" s="1"/>
  <c r="L37" i="304" s="1"/>
  <c r="L41" i="304" s="1"/>
  <c r="L42" i="304" s="1"/>
  <c r="D5" i="305"/>
  <c r="K5" i="305" s="1"/>
  <c r="K6" i="305" s="1"/>
  <c r="D5" i="308"/>
  <c r="K5" i="308" s="1"/>
  <c r="K6" i="308" s="1"/>
  <c r="D5" i="309"/>
  <c r="H13" i="309" s="1"/>
  <c r="H18" i="309" s="1"/>
  <c r="K5" i="310"/>
  <c r="K6" i="310" s="1"/>
  <c r="D5" i="311"/>
  <c r="H5" i="312"/>
  <c r="H6" i="312" s="1"/>
  <c r="E42" i="312" s="1"/>
  <c r="E43" i="312" s="1"/>
  <c r="L37" i="312" s="1"/>
  <c r="L41" i="312" s="1"/>
  <c r="L42" i="312" s="1"/>
  <c r="D5" i="313"/>
  <c r="K5" i="313" s="1"/>
  <c r="K6" i="313" s="1"/>
  <c r="H5" i="314"/>
  <c r="H6" i="314" s="1"/>
  <c r="E42" i="314" s="1"/>
  <c r="E43" i="314" s="1"/>
  <c r="L37" i="314" s="1"/>
  <c r="L41" i="314" s="1"/>
  <c r="L42" i="314" s="1"/>
  <c r="D5" i="317"/>
  <c r="D5" i="318"/>
  <c r="H13" i="318" s="1"/>
  <c r="H5" i="319"/>
  <c r="H6" i="319" s="1"/>
  <c r="E42" i="319" s="1"/>
  <c r="E43" i="319" s="1"/>
  <c r="L37" i="319" s="1"/>
  <c r="L41" i="319" s="1"/>
  <c r="L42" i="319" s="1"/>
  <c r="D5" i="322"/>
  <c r="D5" i="323"/>
  <c r="H13" i="323" s="1"/>
  <c r="H18" i="323" s="1"/>
  <c r="D5" i="325"/>
  <c r="K5" i="325" s="1"/>
  <c r="K6" i="325" s="1"/>
  <c r="D5" i="329"/>
  <c r="H13" i="329" s="1"/>
  <c r="H17" i="329" s="1"/>
  <c r="D5" i="328"/>
  <c r="H13" i="328" s="1"/>
  <c r="D5" i="332"/>
  <c r="D5" i="333"/>
  <c r="D5" i="336"/>
  <c r="D5" i="337"/>
  <c r="D5" i="339"/>
  <c r="K5" i="339" s="1"/>
  <c r="K6" i="339" s="1"/>
  <c r="D5" i="341"/>
  <c r="K5" i="341" s="1"/>
  <c r="K6" i="341" s="1"/>
  <c r="D5" i="343"/>
  <c r="K5" i="343" s="1"/>
  <c r="K6" i="343" s="1"/>
  <c r="D5" i="345"/>
  <c r="K5" i="345" s="1"/>
  <c r="K6" i="345" s="1"/>
  <c r="D5" i="347"/>
  <c r="K5" i="347" s="1"/>
  <c r="K6" i="347" s="1"/>
  <c r="D5" i="352"/>
  <c r="D5" i="353"/>
  <c r="H13" i="353" s="1"/>
  <c r="H17" i="353" s="1"/>
  <c r="D5" i="356"/>
  <c r="K5" i="356" s="1"/>
  <c r="K6" i="356" s="1"/>
  <c r="D5" i="357"/>
  <c r="H13" i="357" s="1"/>
  <c r="H17" i="357" s="1"/>
  <c r="D5" i="360"/>
  <c r="K5" i="360" s="1"/>
  <c r="K6" i="360" s="1"/>
  <c r="D5" i="361"/>
  <c r="H13" i="361" s="1"/>
  <c r="H17" i="361" s="1"/>
  <c r="D5" i="362"/>
  <c r="K5" i="363"/>
  <c r="K6" i="363" s="1"/>
  <c r="D5" i="365"/>
  <c r="K5" i="365" s="1"/>
  <c r="K6" i="365" s="1"/>
  <c r="D5" i="366"/>
  <c r="H13" i="366" s="1"/>
  <c r="H18" i="366" s="1"/>
  <c r="D5" i="367"/>
  <c r="D5" i="368"/>
  <c r="D5" i="369"/>
  <c r="D5" i="371"/>
  <c r="K5" i="371" s="1"/>
  <c r="K6" i="371" s="1"/>
  <c r="H5" i="373"/>
  <c r="H6" i="373" s="1"/>
  <c r="E43" i="373" s="1"/>
  <c r="H5" i="301"/>
  <c r="H6" i="301" s="1"/>
  <c r="E42" i="301" s="1"/>
  <c r="E43" i="301" s="1"/>
  <c r="L37" i="301" s="1"/>
  <c r="L41" i="301" s="1"/>
  <c r="L42" i="301" s="1"/>
  <c r="H5" i="318"/>
  <c r="H6" i="318" s="1"/>
  <c r="E42" i="318" s="1"/>
  <c r="E43" i="318" s="1"/>
  <c r="L37" i="318" s="1"/>
  <c r="L41" i="318" s="1"/>
  <c r="L42" i="318" s="1"/>
  <c r="H5" i="321"/>
  <c r="H6" i="321" s="1"/>
  <c r="E42" i="321" s="1"/>
  <c r="E43" i="321" s="1"/>
  <c r="L37" i="321" s="1"/>
  <c r="L41" i="321" s="1"/>
  <c r="L42" i="321" s="1"/>
  <c r="H5" i="327"/>
  <c r="H6" i="327" s="1"/>
  <c r="E42" i="327" s="1"/>
  <c r="E43" i="327" s="1"/>
  <c r="L37" i="327" s="1"/>
  <c r="L41" i="327" s="1"/>
  <c r="L42" i="327" s="1"/>
  <c r="H5" i="331"/>
  <c r="H6" i="331" s="1"/>
  <c r="E42" i="331" s="1"/>
  <c r="E43" i="331" s="1"/>
  <c r="L37" i="331" s="1"/>
  <c r="L41" i="331" s="1"/>
  <c r="L42" i="331" s="1"/>
  <c r="H5" i="335"/>
  <c r="H6" i="335" s="1"/>
  <c r="E42" i="335" s="1"/>
  <c r="E43" i="335" s="1"/>
  <c r="L37" i="335" s="1"/>
  <c r="L41" i="335" s="1"/>
  <c r="L42" i="335" s="1"/>
  <c r="H5" i="349"/>
  <c r="H6" i="349" s="1"/>
  <c r="E42" i="349" s="1"/>
  <c r="E43" i="349" s="1"/>
  <c r="L37" i="349" s="1"/>
  <c r="L41" i="349" s="1"/>
  <c r="L42" i="349" s="1"/>
  <c r="H5" i="355"/>
  <c r="H6" i="355" s="1"/>
  <c r="E42" i="355" s="1"/>
  <c r="E43" i="355" s="1"/>
  <c r="L37" i="355" s="1"/>
  <c r="L41" i="355" s="1"/>
  <c r="L42" i="355" s="1"/>
  <c r="H5" i="359"/>
  <c r="H6" i="359" s="1"/>
  <c r="E42" i="359" s="1"/>
  <c r="E43" i="359" s="1"/>
  <c r="L37" i="359" s="1"/>
  <c r="L41" i="359" s="1"/>
  <c r="L42" i="359" s="1"/>
  <c r="H5" i="362"/>
  <c r="H6" i="362" s="1"/>
  <c r="E42" i="362" s="1"/>
  <c r="E43" i="362" s="1"/>
  <c r="L37" i="362" s="1"/>
  <c r="L41" i="362" s="1"/>
  <c r="L42" i="362" s="1"/>
  <c r="K5" i="373"/>
  <c r="K6" i="373" s="1"/>
  <c r="S5" i="373"/>
  <c r="H13" i="306"/>
  <c r="H5" i="351"/>
  <c r="H6" i="351" s="1"/>
  <c r="E42" i="351" s="1"/>
  <c r="E43" i="351" s="1"/>
  <c r="L37" i="351" s="1"/>
  <c r="L41" i="351" s="1"/>
  <c r="L42" i="351" s="1"/>
  <c r="K5" i="355"/>
  <c r="K6" i="355" s="1"/>
  <c r="K5" i="359"/>
  <c r="K6" i="359" s="1"/>
  <c r="K5" i="369"/>
  <c r="K6" i="369" s="1"/>
  <c r="K5" i="367"/>
  <c r="K6" i="367" s="1"/>
  <c r="H17" i="363"/>
  <c r="H18" i="363"/>
  <c r="H19" i="363"/>
  <c r="H20" i="363"/>
  <c r="H21" i="363"/>
  <c r="H22" i="363"/>
  <c r="H23" i="363"/>
  <c r="H24" i="363"/>
  <c r="D13" i="363"/>
  <c r="K13" i="363"/>
  <c r="H17" i="359"/>
  <c r="H18" i="359"/>
  <c r="H19" i="359"/>
  <c r="H20" i="359"/>
  <c r="H21" i="359"/>
  <c r="H22" i="359"/>
  <c r="H23" i="359"/>
  <c r="H24" i="359"/>
  <c r="D13" i="359"/>
  <c r="K13" i="359"/>
  <c r="H18" i="357"/>
  <c r="H17" i="355"/>
  <c r="H18" i="355"/>
  <c r="H19" i="355"/>
  <c r="H20" i="355"/>
  <c r="H21" i="355"/>
  <c r="H22" i="355"/>
  <c r="H23" i="355"/>
  <c r="H24" i="355"/>
  <c r="D13" i="355"/>
  <c r="K13" i="355"/>
  <c r="H18" i="353"/>
  <c r="K5" i="351"/>
  <c r="K6" i="351" s="1"/>
  <c r="H17" i="351"/>
  <c r="H18" i="351"/>
  <c r="H19" i="351"/>
  <c r="H20" i="351"/>
  <c r="H21" i="351"/>
  <c r="H22" i="351"/>
  <c r="H23" i="351"/>
  <c r="H24" i="351"/>
  <c r="D13" i="351"/>
  <c r="K13" i="351"/>
  <c r="H5" i="350"/>
  <c r="H6" i="350" s="1"/>
  <c r="E42" i="350" s="1"/>
  <c r="E43" i="350" s="1"/>
  <c r="L37" i="350" s="1"/>
  <c r="K5" i="349"/>
  <c r="K6" i="349" s="1"/>
  <c r="H17" i="349"/>
  <c r="H18" i="349"/>
  <c r="H19" i="349"/>
  <c r="H20" i="349"/>
  <c r="H21" i="349"/>
  <c r="H22" i="349"/>
  <c r="H23" i="349"/>
  <c r="H24" i="349"/>
  <c r="D13" i="349"/>
  <c r="K13" i="349"/>
  <c r="K5" i="337"/>
  <c r="K6" i="337" s="1"/>
  <c r="K5" i="335"/>
  <c r="K6" i="335" s="1"/>
  <c r="H17" i="335"/>
  <c r="H18" i="335"/>
  <c r="H19" i="335"/>
  <c r="H20" i="335"/>
  <c r="H21" i="335"/>
  <c r="H22" i="335"/>
  <c r="H23" i="335"/>
  <c r="H24" i="335"/>
  <c r="D13" i="335"/>
  <c r="K13" i="335"/>
  <c r="K5" i="331"/>
  <c r="K6" i="331" s="1"/>
  <c r="H17" i="331"/>
  <c r="H18" i="331"/>
  <c r="H19" i="331"/>
  <c r="H20" i="331"/>
  <c r="H21" i="331"/>
  <c r="H22" i="331"/>
  <c r="H23" i="331"/>
  <c r="H24" i="331"/>
  <c r="D13" i="331"/>
  <c r="K13" i="331"/>
  <c r="H17" i="328"/>
  <c r="H21" i="328"/>
  <c r="D13" i="328"/>
  <c r="K5" i="327"/>
  <c r="K6" i="327" s="1"/>
  <c r="H17" i="327"/>
  <c r="H18" i="327"/>
  <c r="H19" i="327"/>
  <c r="H20" i="327"/>
  <c r="H21" i="327"/>
  <c r="H22" i="327"/>
  <c r="H23" i="327"/>
  <c r="H24" i="327"/>
  <c r="D13" i="327"/>
  <c r="K13" i="327"/>
  <c r="K5" i="321"/>
  <c r="K6" i="321" s="1"/>
  <c r="H17" i="321"/>
  <c r="H18" i="321"/>
  <c r="H19" i="321"/>
  <c r="H20" i="321"/>
  <c r="H21" i="321"/>
  <c r="H22" i="321"/>
  <c r="H23" i="321"/>
  <c r="H24" i="321"/>
  <c r="D13" i="321"/>
  <c r="K13" i="321"/>
  <c r="K5" i="319"/>
  <c r="K6" i="319" s="1"/>
  <c r="H17" i="319"/>
  <c r="H18" i="319"/>
  <c r="H19" i="319"/>
  <c r="H20" i="319"/>
  <c r="H21" i="319"/>
  <c r="H22" i="319"/>
  <c r="H23" i="319"/>
  <c r="H24" i="319"/>
  <c r="D13" i="319"/>
  <c r="K13" i="319"/>
  <c r="K5" i="318"/>
  <c r="K6" i="318" s="1"/>
  <c r="H20" i="318"/>
  <c r="H24" i="318"/>
  <c r="H18" i="316"/>
  <c r="H22" i="316"/>
  <c r="K13" i="316"/>
  <c r="K5" i="314"/>
  <c r="K6" i="314" s="1"/>
  <c r="H17" i="314"/>
  <c r="H18" i="314"/>
  <c r="H19" i="314"/>
  <c r="H20" i="314"/>
  <c r="H21" i="314"/>
  <c r="H22" i="314"/>
  <c r="H23" i="314"/>
  <c r="H24" i="314"/>
  <c r="D13" i="314"/>
  <c r="K13" i="314"/>
  <c r="K5" i="312"/>
  <c r="K6" i="312" s="1"/>
  <c r="H17" i="312"/>
  <c r="H18" i="312"/>
  <c r="H19" i="312"/>
  <c r="H20" i="312"/>
  <c r="H21" i="312"/>
  <c r="H22" i="312"/>
  <c r="H23" i="312"/>
  <c r="H24" i="312"/>
  <c r="D13" i="312"/>
  <c r="K13" i="312"/>
  <c r="H17" i="310"/>
  <c r="H18" i="310"/>
  <c r="H19" i="310"/>
  <c r="H20" i="310"/>
  <c r="H21" i="310"/>
  <c r="H22" i="310"/>
  <c r="H23" i="310"/>
  <c r="H24" i="310"/>
  <c r="D13" i="310"/>
  <c r="K13" i="310"/>
  <c r="K5" i="309"/>
  <c r="K6" i="309" s="1"/>
  <c r="K5" i="306"/>
  <c r="K6" i="306" s="1"/>
  <c r="L41" i="306"/>
  <c r="L42" i="306" s="1"/>
  <c r="H17" i="306"/>
  <c r="H18" i="306"/>
  <c r="H19" i="306"/>
  <c r="H20" i="306"/>
  <c r="H21" i="306"/>
  <c r="H22" i="306"/>
  <c r="H23" i="306"/>
  <c r="H24" i="306"/>
  <c r="D13" i="306"/>
  <c r="K13" i="306"/>
  <c r="K5" i="304"/>
  <c r="K6" i="304" s="1"/>
  <c r="H17" i="304"/>
  <c r="H18" i="304"/>
  <c r="H19" i="304"/>
  <c r="H20" i="304"/>
  <c r="H21" i="304"/>
  <c r="H22" i="304"/>
  <c r="H23" i="304"/>
  <c r="H24" i="304"/>
  <c r="D13" i="304"/>
  <c r="K13" i="304"/>
  <c r="H17" i="301"/>
  <c r="H21" i="301"/>
  <c r="D13" i="301"/>
  <c r="K5" i="300"/>
  <c r="K6" i="300" s="1"/>
  <c r="H17" i="300"/>
  <c r="H18" i="300"/>
  <c r="H19" i="300"/>
  <c r="H20" i="300"/>
  <c r="H21" i="300"/>
  <c r="H22" i="300"/>
  <c r="H23" i="300"/>
  <c r="H24" i="300"/>
  <c r="D13" i="300"/>
  <c r="K13" i="300"/>
  <c r="H17" i="299"/>
  <c r="H21" i="299"/>
  <c r="D13" i="299"/>
  <c r="H13" i="297"/>
  <c r="K5" i="291"/>
  <c r="K6" i="291" s="1"/>
  <c r="K5" i="289"/>
  <c r="K6" i="289" s="1"/>
  <c r="H13" i="287"/>
  <c r="K5" i="285"/>
  <c r="K6" i="285" s="1"/>
  <c r="L41" i="283"/>
  <c r="L42" i="283" s="1"/>
  <c r="H13" i="283"/>
  <c r="K5" i="281"/>
  <c r="K6" i="281" s="1"/>
  <c r="L41" i="279"/>
  <c r="L42" i="279" s="1"/>
  <c r="H13" i="279"/>
  <c r="K5" i="277"/>
  <c r="K6" i="277" s="1"/>
  <c r="H13" i="275"/>
  <c r="H13" i="273"/>
  <c r="G13" i="61"/>
  <c r="C13" i="61" s="1"/>
  <c r="G29" i="61" s="1"/>
  <c r="G5" i="61"/>
  <c r="D41" i="62"/>
  <c r="O5" i="62"/>
  <c r="G13" i="62"/>
  <c r="G17" i="62" l="1"/>
  <c r="K8" i="8"/>
  <c r="H6" i="275"/>
  <c r="E42" i="275" s="1"/>
  <c r="E43" i="275" s="1"/>
  <c r="L37" i="275" s="1"/>
  <c r="L41" i="275" s="1"/>
  <c r="L42" i="275" s="1"/>
  <c r="H5" i="275"/>
  <c r="K13" i="329"/>
  <c r="H5" i="329"/>
  <c r="H6" i="329" s="1"/>
  <c r="E42" i="329" s="1"/>
  <c r="E43" i="329" s="1"/>
  <c r="L37" i="329" s="1"/>
  <c r="L41" i="329" s="1"/>
  <c r="L42" i="329" s="1"/>
  <c r="H13" i="373"/>
  <c r="M5" i="373"/>
  <c r="H5" i="272"/>
  <c r="H6" i="272" s="1"/>
  <c r="E42" i="272" s="1"/>
  <c r="H13" i="272"/>
  <c r="K5" i="272"/>
  <c r="K6" i="272" s="1"/>
  <c r="H13" i="276"/>
  <c r="H13" i="284"/>
  <c r="K13" i="284" s="1"/>
  <c r="H22" i="303"/>
  <c r="H23" i="309"/>
  <c r="H19" i="323"/>
  <c r="H18" i="329"/>
  <c r="K13" i="353"/>
  <c r="K13" i="357"/>
  <c r="K24" i="357" s="1"/>
  <c r="H24" i="361"/>
  <c r="H21" i="366"/>
  <c r="H5" i="323"/>
  <c r="H6" i="323" s="1"/>
  <c r="E42" i="323" s="1"/>
  <c r="E43" i="323" s="1"/>
  <c r="L37" i="323" s="1"/>
  <c r="L41" i="323" s="1"/>
  <c r="L42" i="323" s="1"/>
  <c r="H13" i="274"/>
  <c r="K13" i="274" s="1"/>
  <c r="H13" i="282"/>
  <c r="D13" i="282" s="1"/>
  <c r="H13" i="290"/>
  <c r="D13" i="290" s="1"/>
  <c r="H13" i="298"/>
  <c r="K13" i="298" s="1"/>
  <c r="K13" i="303"/>
  <c r="K24" i="303" s="1"/>
  <c r="H18" i="303"/>
  <c r="H19" i="309"/>
  <c r="H23" i="323"/>
  <c r="K5" i="323"/>
  <c r="K6" i="323" s="1"/>
  <c r="H22" i="329"/>
  <c r="H22" i="353"/>
  <c r="H22" i="357"/>
  <c r="H20" i="361"/>
  <c r="D13" i="366"/>
  <c r="H30" i="366" s="1"/>
  <c r="H17" i="366"/>
  <c r="H5" i="357"/>
  <c r="H6" i="357" s="1"/>
  <c r="E42" i="357" s="1"/>
  <c r="E43" i="357" s="1"/>
  <c r="L37" i="357" s="1"/>
  <c r="L41" i="357" s="1"/>
  <c r="L42" i="357" s="1"/>
  <c r="H5" i="353"/>
  <c r="H6" i="353" s="1"/>
  <c r="E42" i="353" s="1"/>
  <c r="E43" i="353" s="1"/>
  <c r="L37" i="353" s="1"/>
  <c r="L41" i="353" s="1"/>
  <c r="L42" i="353" s="1"/>
  <c r="H5" i="309"/>
  <c r="H6" i="309" s="1"/>
  <c r="E42" i="309" s="1"/>
  <c r="E43" i="309" s="1"/>
  <c r="L37" i="309" s="1"/>
  <c r="L41" i="309" s="1"/>
  <c r="L42" i="309" s="1"/>
  <c r="I10" i="8"/>
  <c r="J10" i="8" s="1"/>
  <c r="G10" i="8"/>
  <c r="H10" i="8" s="1"/>
  <c r="F10" i="8"/>
  <c r="K10" i="8" s="1"/>
  <c r="G12" i="8"/>
  <c r="H12" i="8" s="1"/>
  <c r="F12" i="8"/>
  <c r="K12" i="8" s="1"/>
  <c r="I12" i="8"/>
  <c r="J12" i="8" s="1"/>
  <c r="I14" i="8"/>
  <c r="J14" i="8" s="1"/>
  <c r="G14" i="8"/>
  <c r="H14" i="8" s="1"/>
  <c r="F14" i="8"/>
  <c r="G16" i="8"/>
  <c r="H16" i="8" s="1"/>
  <c r="F16" i="8"/>
  <c r="I16" i="8"/>
  <c r="J16" i="8" s="1"/>
  <c r="I18" i="8"/>
  <c r="J18" i="8" s="1"/>
  <c r="G18" i="8"/>
  <c r="H18" i="8" s="1"/>
  <c r="F18" i="8"/>
  <c r="G20" i="8"/>
  <c r="H20" i="8" s="1"/>
  <c r="F20" i="8"/>
  <c r="I20" i="8"/>
  <c r="J20" i="8" s="1"/>
  <c r="I22" i="8"/>
  <c r="J22" i="8" s="1"/>
  <c r="G22" i="8"/>
  <c r="H22" i="8" s="1"/>
  <c r="F22" i="8"/>
  <c r="G24" i="8"/>
  <c r="H24" i="8" s="1"/>
  <c r="F24" i="8"/>
  <c r="I24" i="8"/>
  <c r="J24" i="8" s="1"/>
  <c r="K24" i="8"/>
  <c r="I26" i="8"/>
  <c r="J26" i="8" s="1"/>
  <c r="G26" i="8"/>
  <c r="H26" i="8" s="1"/>
  <c r="F26" i="8"/>
  <c r="G28" i="8"/>
  <c r="H28" i="8" s="1"/>
  <c r="F28" i="8"/>
  <c r="I28" i="8"/>
  <c r="J28" i="8" s="1"/>
  <c r="I30" i="8"/>
  <c r="J30" i="8" s="1"/>
  <c r="G30" i="8"/>
  <c r="H30" i="8" s="1"/>
  <c r="F30" i="8"/>
  <c r="K30" i="8" s="1"/>
  <c r="G32" i="8"/>
  <c r="H32" i="8" s="1"/>
  <c r="F32" i="8"/>
  <c r="K32" i="8" s="1"/>
  <c r="I32" i="8"/>
  <c r="J32" i="8" s="1"/>
  <c r="I34" i="8"/>
  <c r="J34" i="8" s="1"/>
  <c r="G34" i="8"/>
  <c r="H34" i="8" s="1"/>
  <c r="F34" i="8"/>
  <c r="K34" i="8" s="1"/>
  <c r="G36" i="8"/>
  <c r="H36" i="8" s="1"/>
  <c r="F36" i="8"/>
  <c r="K36" i="8" s="1"/>
  <c r="I36" i="8"/>
  <c r="J36" i="8" s="1"/>
  <c r="I38" i="8"/>
  <c r="J38" i="8" s="1"/>
  <c r="G38" i="8"/>
  <c r="H38" i="8" s="1"/>
  <c r="F38" i="8"/>
  <c r="G40" i="8"/>
  <c r="H40" i="8" s="1"/>
  <c r="I40" i="8"/>
  <c r="J40" i="8" s="1"/>
  <c r="F40" i="8"/>
  <c r="K40" i="8" s="1"/>
  <c r="I42" i="8"/>
  <c r="J42" i="8" s="1"/>
  <c r="G42" i="8"/>
  <c r="H42" i="8" s="1"/>
  <c r="F42" i="8"/>
  <c r="G44" i="8"/>
  <c r="H44" i="8" s="1"/>
  <c r="F44" i="8"/>
  <c r="I44" i="8"/>
  <c r="J44" i="8" s="1"/>
  <c r="I46" i="8"/>
  <c r="J46" i="8" s="1"/>
  <c r="G46" i="8"/>
  <c r="H46" i="8" s="1"/>
  <c r="F46" i="8"/>
  <c r="K46" i="8" s="1"/>
  <c r="G48" i="8"/>
  <c r="H48" i="8" s="1"/>
  <c r="I48" i="8"/>
  <c r="J48" i="8" s="1"/>
  <c r="F48" i="8"/>
  <c r="I50" i="8"/>
  <c r="J50" i="8" s="1"/>
  <c r="G50" i="8"/>
  <c r="H50" i="8" s="1"/>
  <c r="F50" i="8"/>
  <c r="K50" i="8" s="1"/>
  <c r="G52" i="8"/>
  <c r="H52" i="8" s="1"/>
  <c r="F52" i="8"/>
  <c r="I52" i="8"/>
  <c r="J52" i="8" s="1"/>
  <c r="I54" i="8"/>
  <c r="J54" i="8" s="1"/>
  <c r="G54" i="8"/>
  <c r="H54" i="8" s="1"/>
  <c r="F54" i="8"/>
  <c r="K54" i="8"/>
  <c r="G56" i="8"/>
  <c r="H56" i="8" s="1"/>
  <c r="I56" i="8"/>
  <c r="J56" i="8" s="1"/>
  <c r="F56" i="8"/>
  <c r="I58" i="8"/>
  <c r="J58" i="8" s="1"/>
  <c r="G58" i="8"/>
  <c r="H58" i="8" s="1"/>
  <c r="F58" i="8"/>
  <c r="K58" i="8"/>
  <c r="G60" i="8"/>
  <c r="H60" i="8" s="1"/>
  <c r="F60" i="8"/>
  <c r="K60" i="8" s="1"/>
  <c r="I60" i="8"/>
  <c r="J60" i="8" s="1"/>
  <c r="I62" i="8"/>
  <c r="J62" i="8" s="1"/>
  <c r="G62" i="8"/>
  <c r="H62" i="8" s="1"/>
  <c r="F62" i="8"/>
  <c r="K62" i="8" s="1"/>
  <c r="G64" i="8"/>
  <c r="H64" i="8" s="1"/>
  <c r="I64" i="8"/>
  <c r="J64" i="8" s="1"/>
  <c r="F64" i="8"/>
  <c r="K64" i="8" s="1"/>
  <c r="I66" i="8"/>
  <c r="J66" i="8" s="1"/>
  <c r="G66" i="8"/>
  <c r="H66" i="8" s="1"/>
  <c r="F66" i="8"/>
  <c r="K66" i="8" s="1"/>
  <c r="G68" i="8"/>
  <c r="H68" i="8" s="1"/>
  <c r="F68" i="8"/>
  <c r="I68" i="8"/>
  <c r="J68" i="8" s="1"/>
  <c r="I70" i="8"/>
  <c r="J70" i="8" s="1"/>
  <c r="G70" i="8"/>
  <c r="H70" i="8" s="1"/>
  <c r="F70" i="8"/>
  <c r="K70" i="8" s="1"/>
  <c r="G72" i="8"/>
  <c r="H72" i="8" s="1"/>
  <c r="I72" i="8"/>
  <c r="J72" i="8" s="1"/>
  <c r="F72" i="8"/>
  <c r="I74" i="8"/>
  <c r="J74" i="8" s="1"/>
  <c r="G74" i="8"/>
  <c r="H74" i="8" s="1"/>
  <c r="F74" i="8"/>
  <c r="K74" i="8" s="1"/>
  <c r="G76" i="8"/>
  <c r="H76" i="8" s="1"/>
  <c r="F76" i="8"/>
  <c r="K76" i="8" s="1"/>
  <c r="I76" i="8"/>
  <c r="J76" i="8" s="1"/>
  <c r="I78" i="8"/>
  <c r="J78" i="8" s="1"/>
  <c r="G78" i="8"/>
  <c r="H78" i="8" s="1"/>
  <c r="F78" i="8"/>
  <c r="I80" i="8"/>
  <c r="J80" i="8" s="1"/>
  <c r="G80" i="8"/>
  <c r="H80" i="8" s="1"/>
  <c r="F80" i="8"/>
  <c r="K80" i="8" s="1"/>
  <c r="I82" i="8"/>
  <c r="J82" i="8" s="1"/>
  <c r="G82" i="8"/>
  <c r="H82" i="8" s="1"/>
  <c r="F82" i="8"/>
  <c r="I84" i="8"/>
  <c r="J84" i="8" s="1"/>
  <c r="G84" i="8"/>
  <c r="H84" i="8" s="1"/>
  <c r="F84" i="8"/>
  <c r="K84" i="8" s="1"/>
  <c r="I86" i="8"/>
  <c r="J86" i="8" s="1"/>
  <c r="G86" i="8"/>
  <c r="H86" i="8" s="1"/>
  <c r="K86" i="8" s="1"/>
  <c r="F86" i="8"/>
  <c r="I88" i="8"/>
  <c r="J88" i="8" s="1"/>
  <c r="G88" i="8"/>
  <c r="H88" i="8" s="1"/>
  <c r="F88" i="8"/>
  <c r="K88" i="8" s="1"/>
  <c r="I90" i="8"/>
  <c r="J90" i="8" s="1"/>
  <c r="G90" i="8"/>
  <c r="H90" i="8" s="1"/>
  <c r="F90" i="8"/>
  <c r="I92" i="8"/>
  <c r="J92" i="8" s="1"/>
  <c r="G92" i="8"/>
  <c r="H92" i="8" s="1"/>
  <c r="F92" i="8"/>
  <c r="K92" i="8" s="1"/>
  <c r="I94" i="8"/>
  <c r="J94" i="8" s="1"/>
  <c r="G94" i="8"/>
  <c r="H94" i="8" s="1"/>
  <c r="F94" i="8"/>
  <c r="I96" i="8"/>
  <c r="J96" i="8" s="1"/>
  <c r="G96" i="8"/>
  <c r="H96" i="8" s="1"/>
  <c r="F96" i="8"/>
  <c r="K96" i="8" s="1"/>
  <c r="I98" i="8"/>
  <c r="J98" i="8" s="1"/>
  <c r="G98" i="8"/>
  <c r="H98" i="8" s="1"/>
  <c r="F98" i="8"/>
  <c r="I100" i="8"/>
  <c r="J100" i="8" s="1"/>
  <c r="G100" i="8"/>
  <c r="H100" i="8" s="1"/>
  <c r="F100" i="8"/>
  <c r="K100" i="8" s="1"/>
  <c r="I102" i="8"/>
  <c r="J102" i="8" s="1"/>
  <c r="G102" i="8"/>
  <c r="H102" i="8" s="1"/>
  <c r="F102" i="8"/>
  <c r="I104" i="8"/>
  <c r="J104" i="8" s="1"/>
  <c r="G104" i="8"/>
  <c r="H104" i="8" s="1"/>
  <c r="F104" i="8"/>
  <c r="K104" i="8" s="1"/>
  <c r="I106" i="8"/>
  <c r="J106" i="8" s="1"/>
  <c r="G106" i="8"/>
  <c r="H106" i="8" s="1"/>
  <c r="F106" i="8"/>
  <c r="I9" i="8"/>
  <c r="J9" i="8" s="1"/>
  <c r="G9" i="8"/>
  <c r="H9" i="8" s="1"/>
  <c r="F9" i="8"/>
  <c r="K9" i="8" s="1"/>
  <c r="I11" i="8"/>
  <c r="J11" i="8" s="1"/>
  <c r="G11" i="8"/>
  <c r="H11" i="8" s="1"/>
  <c r="F11" i="8"/>
  <c r="I13" i="8"/>
  <c r="J13" i="8" s="1"/>
  <c r="G13" i="8"/>
  <c r="H13" i="8" s="1"/>
  <c r="F13" i="8"/>
  <c r="K13" i="8" s="1"/>
  <c r="I15" i="8"/>
  <c r="J15" i="8" s="1"/>
  <c r="G15" i="8"/>
  <c r="H15" i="8" s="1"/>
  <c r="F15" i="8"/>
  <c r="I17" i="8"/>
  <c r="J17" i="8" s="1"/>
  <c r="G17" i="8"/>
  <c r="H17" i="8" s="1"/>
  <c r="F17" i="8"/>
  <c r="K17" i="8" s="1"/>
  <c r="I19" i="8"/>
  <c r="J19" i="8" s="1"/>
  <c r="G19" i="8"/>
  <c r="H19" i="8" s="1"/>
  <c r="F19" i="8"/>
  <c r="K19" i="8" s="1"/>
  <c r="I21" i="8"/>
  <c r="J21" i="8" s="1"/>
  <c r="G21" i="8"/>
  <c r="H21" i="8" s="1"/>
  <c r="F21" i="8"/>
  <c r="K21" i="8" s="1"/>
  <c r="I23" i="8"/>
  <c r="J23" i="8" s="1"/>
  <c r="G23" i="8"/>
  <c r="H23" i="8" s="1"/>
  <c r="F23" i="8"/>
  <c r="K23" i="8" s="1"/>
  <c r="I25" i="8"/>
  <c r="J25" i="8" s="1"/>
  <c r="G25" i="8"/>
  <c r="H25" i="8" s="1"/>
  <c r="F25" i="8"/>
  <c r="K25" i="8" s="1"/>
  <c r="I27" i="8"/>
  <c r="J27" i="8" s="1"/>
  <c r="G27" i="8"/>
  <c r="H27" i="8" s="1"/>
  <c r="F27" i="8"/>
  <c r="K27" i="8" s="1"/>
  <c r="I29" i="8"/>
  <c r="J29" i="8" s="1"/>
  <c r="G29" i="8"/>
  <c r="H29" i="8" s="1"/>
  <c r="F29" i="8"/>
  <c r="K29" i="8" s="1"/>
  <c r="I31" i="8"/>
  <c r="J31" i="8" s="1"/>
  <c r="G31" i="8"/>
  <c r="H31" i="8" s="1"/>
  <c r="F31" i="8"/>
  <c r="K31" i="8" s="1"/>
  <c r="I33" i="8"/>
  <c r="J33" i="8" s="1"/>
  <c r="G33" i="8"/>
  <c r="H33" i="8" s="1"/>
  <c r="F33" i="8"/>
  <c r="K33" i="8" s="1"/>
  <c r="I35" i="8"/>
  <c r="J35" i="8" s="1"/>
  <c r="G35" i="8"/>
  <c r="H35" i="8" s="1"/>
  <c r="F35" i="8"/>
  <c r="K35" i="8" s="1"/>
  <c r="I37" i="8"/>
  <c r="J37" i="8" s="1"/>
  <c r="G37" i="8"/>
  <c r="H37" i="8" s="1"/>
  <c r="F37" i="8"/>
  <c r="K37" i="8" s="1"/>
  <c r="I39" i="8"/>
  <c r="J39" i="8" s="1"/>
  <c r="G39" i="8"/>
  <c r="H39" i="8" s="1"/>
  <c r="F39" i="8"/>
  <c r="K39" i="8" s="1"/>
  <c r="I41" i="8"/>
  <c r="J41" i="8" s="1"/>
  <c r="G41" i="8"/>
  <c r="H41" i="8" s="1"/>
  <c r="F41" i="8"/>
  <c r="K41" i="8" s="1"/>
  <c r="I43" i="8"/>
  <c r="J43" i="8" s="1"/>
  <c r="G43" i="8"/>
  <c r="H43" i="8" s="1"/>
  <c r="F43" i="8"/>
  <c r="K43" i="8" s="1"/>
  <c r="I45" i="8"/>
  <c r="J45" i="8" s="1"/>
  <c r="G45" i="8"/>
  <c r="H45" i="8" s="1"/>
  <c r="F45" i="8"/>
  <c r="K45" i="8" s="1"/>
  <c r="I47" i="8"/>
  <c r="J47" i="8" s="1"/>
  <c r="G47" i="8"/>
  <c r="H47" i="8" s="1"/>
  <c r="F47" i="8"/>
  <c r="K47" i="8" s="1"/>
  <c r="I49" i="8"/>
  <c r="J49" i="8" s="1"/>
  <c r="G49" i="8"/>
  <c r="H49" i="8" s="1"/>
  <c r="F49" i="8"/>
  <c r="K49" i="8" s="1"/>
  <c r="I51" i="8"/>
  <c r="J51" i="8" s="1"/>
  <c r="G51" i="8"/>
  <c r="H51" i="8" s="1"/>
  <c r="F51" i="8"/>
  <c r="K51" i="8" s="1"/>
  <c r="I53" i="8"/>
  <c r="J53" i="8" s="1"/>
  <c r="G53" i="8"/>
  <c r="H53" i="8" s="1"/>
  <c r="F53" i="8"/>
  <c r="K53" i="8" s="1"/>
  <c r="I55" i="8"/>
  <c r="J55" i="8" s="1"/>
  <c r="G55" i="8"/>
  <c r="H55" i="8" s="1"/>
  <c r="F55" i="8"/>
  <c r="K55" i="8" s="1"/>
  <c r="I57" i="8"/>
  <c r="J57" i="8" s="1"/>
  <c r="G57" i="8"/>
  <c r="H57" i="8" s="1"/>
  <c r="F57" i="8"/>
  <c r="K57" i="8" s="1"/>
  <c r="I59" i="8"/>
  <c r="J59" i="8" s="1"/>
  <c r="G59" i="8"/>
  <c r="H59" i="8" s="1"/>
  <c r="F59" i="8"/>
  <c r="K59" i="8" s="1"/>
  <c r="I61" i="8"/>
  <c r="J61" i="8" s="1"/>
  <c r="G61" i="8"/>
  <c r="H61" i="8" s="1"/>
  <c r="F61" i="8"/>
  <c r="K61" i="8" s="1"/>
  <c r="I63" i="8"/>
  <c r="J63" i="8" s="1"/>
  <c r="G63" i="8"/>
  <c r="H63" i="8" s="1"/>
  <c r="F63" i="8"/>
  <c r="K63" i="8" s="1"/>
  <c r="I65" i="8"/>
  <c r="J65" i="8" s="1"/>
  <c r="G65" i="8"/>
  <c r="H65" i="8" s="1"/>
  <c r="F65" i="8"/>
  <c r="K65" i="8" s="1"/>
  <c r="I67" i="8"/>
  <c r="J67" i="8" s="1"/>
  <c r="G67" i="8"/>
  <c r="H67" i="8" s="1"/>
  <c r="F67" i="8"/>
  <c r="K67" i="8" s="1"/>
  <c r="I69" i="8"/>
  <c r="J69" i="8" s="1"/>
  <c r="G69" i="8"/>
  <c r="H69" i="8" s="1"/>
  <c r="F69" i="8"/>
  <c r="K69" i="8" s="1"/>
  <c r="I71" i="8"/>
  <c r="J71" i="8" s="1"/>
  <c r="G71" i="8"/>
  <c r="H71" i="8" s="1"/>
  <c r="F71" i="8"/>
  <c r="K71" i="8" s="1"/>
  <c r="I73" i="8"/>
  <c r="J73" i="8" s="1"/>
  <c r="G73" i="8"/>
  <c r="H73" i="8" s="1"/>
  <c r="F73" i="8"/>
  <c r="K73" i="8" s="1"/>
  <c r="I75" i="8"/>
  <c r="J75" i="8" s="1"/>
  <c r="G75" i="8"/>
  <c r="H75" i="8" s="1"/>
  <c r="F75" i="8"/>
  <c r="K75" i="8" s="1"/>
  <c r="I77" i="8"/>
  <c r="J77" i="8" s="1"/>
  <c r="G77" i="8"/>
  <c r="H77" i="8" s="1"/>
  <c r="F77" i="8"/>
  <c r="K77" i="8" s="1"/>
  <c r="I79" i="8"/>
  <c r="J79" i="8" s="1"/>
  <c r="G79" i="8"/>
  <c r="H79" i="8" s="1"/>
  <c r="F79" i="8"/>
  <c r="K79" i="8" s="1"/>
  <c r="I81" i="8"/>
  <c r="J81" i="8" s="1"/>
  <c r="G81" i="8"/>
  <c r="H81" i="8" s="1"/>
  <c r="F81" i="8"/>
  <c r="K81" i="8" s="1"/>
  <c r="I83" i="8"/>
  <c r="J83" i="8" s="1"/>
  <c r="G83" i="8"/>
  <c r="H83" i="8" s="1"/>
  <c r="F83" i="8"/>
  <c r="K83" i="8" s="1"/>
  <c r="I85" i="8"/>
  <c r="J85" i="8" s="1"/>
  <c r="G85" i="8"/>
  <c r="H85" i="8" s="1"/>
  <c r="F85" i="8"/>
  <c r="K85" i="8" s="1"/>
  <c r="I87" i="8"/>
  <c r="J87" i="8" s="1"/>
  <c r="G87" i="8"/>
  <c r="H87" i="8" s="1"/>
  <c r="F87" i="8"/>
  <c r="K87" i="8" s="1"/>
  <c r="I89" i="8"/>
  <c r="J89" i="8" s="1"/>
  <c r="G89" i="8"/>
  <c r="H89" i="8" s="1"/>
  <c r="F89" i="8"/>
  <c r="K89" i="8" s="1"/>
  <c r="I91" i="8"/>
  <c r="J91" i="8" s="1"/>
  <c r="G91" i="8"/>
  <c r="H91" i="8" s="1"/>
  <c r="F91" i="8"/>
  <c r="K91" i="8" s="1"/>
  <c r="I93" i="8"/>
  <c r="J93" i="8" s="1"/>
  <c r="G93" i="8"/>
  <c r="H93" i="8" s="1"/>
  <c r="F93" i="8"/>
  <c r="K93" i="8" s="1"/>
  <c r="I95" i="8"/>
  <c r="J95" i="8" s="1"/>
  <c r="G95" i="8"/>
  <c r="H95" i="8" s="1"/>
  <c r="F95" i="8"/>
  <c r="K95" i="8" s="1"/>
  <c r="I97" i="8"/>
  <c r="J97" i="8" s="1"/>
  <c r="G97" i="8"/>
  <c r="H97" i="8" s="1"/>
  <c r="F97" i="8"/>
  <c r="K97" i="8" s="1"/>
  <c r="I99" i="8"/>
  <c r="J99" i="8" s="1"/>
  <c r="G99" i="8"/>
  <c r="H99" i="8" s="1"/>
  <c r="F99" i="8"/>
  <c r="K99" i="8" s="1"/>
  <c r="I101" i="8"/>
  <c r="J101" i="8" s="1"/>
  <c r="G101" i="8"/>
  <c r="H101" i="8" s="1"/>
  <c r="F101" i="8"/>
  <c r="K101" i="8" s="1"/>
  <c r="I103" i="8"/>
  <c r="J103" i="8" s="1"/>
  <c r="G103" i="8"/>
  <c r="H103" i="8" s="1"/>
  <c r="F103" i="8"/>
  <c r="K103" i="8" s="1"/>
  <c r="I105" i="8"/>
  <c r="J105" i="8" s="1"/>
  <c r="G105" i="8"/>
  <c r="H105" i="8" s="1"/>
  <c r="F105" i="8"/>
  <c r="K105" i="8" s="1"/>
  <c r="I107" i="8"/>
  <c r="J107" i="8" s="1"/>
  <c r="G107" i="8"/>
  <c r="H107" i="8" s="1"/>
  <c r="F107" i="8"/>
  <c r="K107" i="8" s="1"/>
  <c r="H13" i="278"/>
  <c r="H13" i="280"/>
  <c r="K13" i="280" s="1"/>
  <c r="H13" i="286"/>
  <c r="H13" i="288"/>
  <c r="K13" i="288" s="1"/>
  <c r="H13" i="292"/>
  <c r="H13" i="294"/>
  <c r="D13" i="294" s="1"/>
  <c r="H13" i="296"/>
  <c r="H23" i="301"/>
  <c r="H19" i="301"/>
  <c r="K5" i="301"/>
  <c r="K6" i="301" s="1"/>
  <c r="H24" i="303"/>
  <c r="H20" i="303"/>
  <c r="D13" i="309"/>
  <c r="H21" i="309"/>
  <c r="H17" i="309"/>
  <c r="H24" i="316"/>
  <c r="H20" i="316"/>
  <c r="D13" i="323"/>
  <c r="H31" i="323" s="1"/>
  <c r="H21" i="323"/>
  <c r="H17" i="323"/>
  <c r="H24" i="329"/>
  <c r="H20" i="329"/>
  <c r="H24" i="353"/>
  <c r="H20" i="353"/>
  <c r="H24" i="357"/>
  <c r="H20" i="357"/>
  <c r="K13" i="361"/>
  <c r="H22" i="361"/>
  <c r="H18" i="361"/>
  <c r="H23" i="366"/>
  <c r="H19" i="366"/>
  <c r="H5" i="366"/>
  <c r="H6" i="366" s="1"/>
  <c r="E42" i="366" s="1"/>
  <c r="E43" i="366" s="1"/>
  <c r="L37" i="366" s="1"/>
  <c r="L41" i="366" s="1"/>
  <c r="L42" i="366" s="1"/>
  <c r="S6" i="373"/>
  <c r="U5" i="373"/>
  <c r="U6" i="373" s="1"/>
  <c r="H13" i="369"/>
  <c r="H5" i="369"/>
  <c r="H6" i="369" s="1"/>
  <c r="E42" i="369" s="1"/>
  <c r="E43" i="369" s="1"/>
  <c r="L37" i="369" s="1"/>
  <c r="L41" i="369" s="1"/>
  <c r="H13" i="367"/>
  <c r="H5" i="367"/>
  <c r="H6" i="367" s="1"/>
  <c r="E42" i="367" s="1"/>
  <c r="E43" i="367" s="1"/>
  <c r="L37" i="367" s="1"/>
  <c r="L41" i="367" s="1"/>
  <c r="L42" i="367" s="1"/>
  <c r="H13" i="362"/>
  <c r="K5" i="362"/>
  <c r="K6" i="362" s="1"/>
  <c r="H13" i="337"/>
  <c r="H5" i="337"/>
  <c r="H6" i="337" s="1"/>
  <c r="E42" i="337" s="1"/>
  <c r="E43" i="337" s="1"/>
  <c r="L37" i="337" s="1"/>
  <c r="H13" i="333"/>
  <c r="H5" i="333"/>
  <c r="H6" i="333" s="1"/>
  <c r="E42" i="333" s="1"/>
  <c r="E43" i="333" s="1"/>
  <c r="L37" i="333" s="1"/>
  <c r="L41" i="333" s="1"/>
  <c r="L42" i="333" s="1"/>
  <c r="H18" i="328"/>
  <c r="H20" i="328"/>
  <c r="H22" i="328"/>
  <c r="H24" i="328"/>
  <c r="K13" i="328"/>
  <c r="H17" i="318"/>
  <c r="H19" i="318"/>
  <c r="H21" i="318"/>
  <c r="H23" i="318"/>
  <c r="D13" i="318"/>
  <c r="H30" i="318" s="1"/>
  <c r="H18" i="299"/>
  <c r="H20" i="299"/>
  <c r="H22" i="299"/>
  <c r="H24" i="299"/>
  <c r="K13" i="299"/>
  <c r="H5" i="297"/>
  <c r="H6" i="297" s="1"/>
  <c r="E42" i="297" s="1"/>
  <c r="E43" i="297" s="1"/>
  <c r="L37" i="297" s="1"/>
  <c r="L41" i="297" s="1"/>
  <c r="L42" i="297" s="1"/>
  <c r="K5" i="297"/>
  <c r="K6" i="297" s="1"/>
  <c r="H5" i="295"/>
  <c r="H6" i="295" s="1"/>
  <c r="E42" i="295" s="1"/>
  <c r="E43" i="295" s="1"/>
  <c r="L37" i="295" s="1"/>
  <c r="L41" i="295" s="1"/>
  <c r="L42" i="295" s="1"/>
  <c r="H13" i="295"/>
  <c r="H5" i="293"/>
  <c r="H6" i="293" s="1"/>
  <c r="E42" i="293" s="1"/>
  <c r="E43" i="293" s="1"/>
  <c r="L37" i="293" s="1"/>
  <c r="L41" i="293" s="1"/>
  <c r="L42" i="293" s="1"/>
  <c r="K5" i="293"/>
  <c r="K6" i="293" s="1"/>
  <c r="H5" i="291"/>
  <c r="H6" i="291" s="1"/>
  <c r="E42" i="291" s="1"/>
  <c r="E43" i="291" s="1"/>
  <c r="L37" i="291" s="1"/>
  <c r="L41" i="291" s="1"/>
  <c r="L42" i="291" s="1"/>
  <c r="H13" i="291"/>
  <c r="H13" i="364"/>
  <c r="H5" i="364"/>
  <c r="H6" i="364" s="1"/>
  <c r="E42" i="364" s="1"/>
  <c r="E43" i="364" s="1"/>
  <c r="L37" i="364" s="1"/>
  <c r="L41" i="364" s="1"/>
  <c r="L42" i="364" s="1"/>
  <c r="H13" i="307"/>
  <c r="H5" i="307"/>
  <c r="H6" i="307" s="1"/>
  <c r="E42" i="307" s="1"/>
  <c r="E43" i="307" s="1"/>
  <c r="L37" i="307" s="1"/>
  <c r="L41" i="307" s="1"/>
  <c r="L42" i="307" s="1"/>
  <c r="K5" i="273"/>
  <c r="K6" i="273" s="1"/>
  <c r="K5" i="275"/>
  <c r="K6" i="275" s="1"/>
  <c r="H13" i="277"/>
  <c r="K13" i="277" s="1"/>
  <c r="K17" i="277" s="1"/>
  <c r="K5" i="279"/>
  <c r="K6" i="279" s="1"/>
  <c r="H13" i="281"/>
  <c r="K13" i="281" s="1"/>
  <c r="K5" i="283"/>
  <c r="K6" i="283" s="1"/>
  <c r="H13" i="285"/>
  <c r="K13" i="285" s="1"/>
  <c r="K5" i="287"/>
  <c r="K6" i="287" s="1"/>
  <c r="H13" i="289"/>
  <c r="K13" i="289" s="1"/>
  <c r="H13" i="293"/>
  <c r="K5" i="295"/>
  <c r="K6" i="295" s="1"/>
  <c r="H23" i="299"/>
  <c r="H19" i="299"/>
  <c r="K5" i="299"/>
  <c r="K6" i="299" s="1"/>
  <c r="K13" i="318"/>
  <c r="K24" i="318" s="1"/>
  <c r="H22" i="318"/>
  <c r="H18" i="318"/>
  <c r="H23" i="328"/>
  <c r="H19" i="328"/>
  <c r="H25" i="328" s="1"/>
  <c r="K5" i="333"/>
  <c r="K6" i="333" s="1"/>
  <c r="K5" i="364"/>
  <c r="K6" i="364" s="1"/>
  <c r="H5" i="299"/>
  <c r="H6" i="299" s="1"/>
  <c r="E42" i="299" s="1"/>
  <c r="E43" i="299" s="1"/>
  <c r="L37" i="299" s="1"/>
  <c r="L41" i="299" s="1"/>
  <c r="L42" i="299" s="1"/>
  <c r="H13" i="371"/>
  <c r="H5" i="371"/>
  <c r="H6" i="371" s="1"/>
  <c r="E42" i="371" s="1"/>
  <c r="E43" i="371" s="1"/>
  <c r="L37" i="371" s="1"/>
  <c r="L41" i="371" s="1"/>
  <c r="L42" i="371" s="1"/>
  <c r="H13" i="368"/>
  <c r="K5" i="368"/>
  <c r="K6" i="368" s="1"/>
  <c r="H5" i="368"/>
  <c r="H6" i="368" s="1"/>
  <c r="E42" i="368" s="1"/>
  <c r="E43" i="368" s="1"/>
  <c r="L37" i="368" s="1"/>
  <c r="L41" i="368" s="1"/>
  <c r="L42" i="368" s="1"/>
  <c r="H13" i="347"/>
  <c r="H5" i="347"/>
  <c r="H6" i="347" s="1"/>
  <c r="E42" i="347" s="1"/>
  <c r="E43" i="347" s="1"/>
  <c r="L37" i="347" s="1"/>
  <c r="L41" i="347" s="1"/>
  <c r="L42" i="347" s="1"/>
  <c r="H13" i="343"/>
  <c r="H5" i="343"/>
  <c r="H6" i="343" s="1"/>
  <c r="E42" i="343" s="1"/>
  <c r="E43" i="343" s="1"/>
  <c r="L37" i="343" s="1"/>
  <c r="L41" i="343" s="1"/>
  <c r="L42" i="343" s="1"/>
  <c r="H13" i="339"/>
  <c r="H5" i="339"/>
  <c r="H6" i="339" s="1"/>
  <c r="E42" i="339" s="1"/>
  <c r="E43" i="339" s="1"/>
  <c r="L37" i="339" s="1"/>
  <c r="L41" i="339" s="1"/>
  <c r="L42" i="339" s="1"/>
  <c r="H5" i="336"/>
  <c r="H6" i="336" s="1"/>
  <c r="E42" i="336" s="1"/>
  <c r="E43" i="336" s="1"/>
  <c r="L37" i="336" s="1"/>
  <c r="L41" i="336" s="1"/>
  <c r="L42" i="336" s="1"/>
  <c r="H13" i="336"/>
  <c r="K5" i="336"/>
  <c r="K6" i="336" s="1"/>
  <c r="H13" i="332"/>
  <c r="H5" i="332"/>
  <c r="H6" i="332" s="1"/>
  <c r="E42" i="332" s="1"/>
  <c r="E43" i="332" s="1"/>
  <c r="L37" i="332" s="1"/>
  <c r="L41" i="332" s="1"/>
  <c r="H5" i="317"/>
  <c r="H6" i="317" s="1"/>
  <c r="E42" i="317" s="1"/>
  <c r="E43" i="317" s="1"/>
  <c r="L37" i="317" s="1"/>
  <c r="L41" i="317" s="1"/>
  <c r="L42" i="317" s="1"/>
  <c r="H13" i="317"/>
  <c r="K5" i="317"/>
  <c r="K6" i="317" s="1"/>
  <c r="H13" i="313"/>
  <c r="H5" i="313"/>
  <c r="H6" i="313" s="1"/>
  <c r="E42" i="313" s="1"/>
  <c r="E43" i="313" s="1"/>
  <c r="L37" i="313" s="1"/>
  <c r="L41" i="313" s="1"/>
  <c r="L42" i="313" s="1"/>
  <c r="H13" i="311"/>
  <c r="H5" i="311"/>
  <c r="H6" i="311" s="1"/>
  <c r="E42" i="311" s="1"/>
  <c r="E43" i="311" s="1"/>
  <c r="L37" i="311" s="1"/>
  <c r="L41" i="311" s="1"/>
  <c r="L42" i="311" s="1"/>
  <c r="H13" i="305"/>
  <c r="H5" i="305"/>
  <c r="H6" i="305" s="1"/>
  <c r="E42" i="305" s="1"/>
  <c r="E43" i="305" s="1"/>
  <c r="L37" i="305" s="1"/>
  <c r="L41" i="305" s="1"/>
  <c r="L42" i="305" s="1"/>
  <c r="K5" i="375"/>
  <c r="K6" i="375" s="1"/>
  <c r="S5" i="375"/>
  <c r="H5" i="375"/>
  <c r="M5" i="375"/>
  <c r="H13" i="375"/>
  <c r="K5" i="377"/>
  <c r="K6" i="377" s="1"/>
  <c r="S5" i="377"/>
  <c r="H5" i="377"/>
  <c r="H6" i="377" s="1"/>
  <c r="E43" i="377" s="1"/>
  <c r="E44" i="377" s="1"/>
  <c r="P37" i="377" s="1"/>
  <c r="P41" i="377" s="1"/>
  <c r="P42" i="377" s="1"/>
  <c r="P43" i="377" s="1"/>
  <c r="M5" i="377"/>
  <c r="H13" i="377"/>
  <c r="K5" i="379"/>
  <c r="K6" i="379" s="1"/>
  <c r="S5" i="379"/>
  <c r="H5" i="379"/>
  <c r="H6" i="379" s="1"/>
  <c r="E43" i="379" s="1"/>
  <c r="E44" i="379" s="1"/>
  <c r="P37" i="379" s="1"/>
  <c r="P41" i="379" s="1"/>
  <c r="P42" i="379" s="1"/>
  <c r="P43" i="379" s="1"/>
  <c r="M5" i="379"/>
  <c r="H13" i="379"/>
  <c r="K5" i="381"/>
  <c r="K6" i="381" s="1"/>
  <c r="S5" i="381"/>
  <c r="H5" i="381"/>
  <c r="H6" i="381" s="1"/>
  <c r="E43" i="381" s="1"/>
  <c r="E44" i="381" s="1"/>
  <c r="P37" i="381" s="1"/>
  <c r="P41" i="381" s="1"/>
  <c r="P42" i="381" s="1"/>
  <c r="P43" i="381" s="1"/>
  <c r="M5" i="381"/>
  <c r="H13" i="381"/>
  <c r="K5" i="383"/>
  <c r="K6" i="383" s="1"/>
  <c r="S5" i="383"/>
  <c r="H5" i="383"/>
  <c r="H6" i="383" s="1"/>
  <c r="E43" i="383" s="1"/>
  <c r="E44" i="383" s="1"/>
  <c r="P37" i="383" s="1"/>
  <c r="P41" i="383" s="1"/>
  <c r="P42" i="383" s="1"/>
  <c r="P43" i="383" s="1"/>
  <c r="M5" i="383"/>
  <c r="H13" i="383"/>
  <c r="K5" i="385"/>
  <c r="K6" i="385" s="1"/>
  <c r="S5" i="385"/>
  <c r="H5" i="385"/>
  <c r="H6" i="385" s="1"/>
  <c r="E43" i="385" s="1"/>
  <c r="E44" i="385" s="1"/>
  <c r="P37" i="385" s="1"/>
  <c r="P41" i="385" s="1"/>
  <c r="P42" i="385" s="1"/>
  <c r="P43" i="385" s="1"/>
  <c r="M5" i="385"/>
  <c r="H13" i="385"/>
  <c r="K5" i="387"/>
  <c r="K6" i="387" s="1"/>
  <c r="S5" i="387"/>
  <c r="H5" i="387"/>
  <c r="H6" i="387" s="1"/>
  <c r="E43" i="387" s="1"/>
  <c r="E44" i="387" s="1"/>
  <c r="P37" i="387" s="1"/>
  <c r="P41" i="387" s="1"/>
  <c r="P42" i="387" s="1"/>
  <c r="P43" i="387" s="1"/>
  <c r="M5" i="387"/>
  <c r="H13" i="387"/>
  <c r="K5" i="389"/>
  <c r="K6" i="389" s="1"/>
  <c r="S5" i="389"/>
  <c r="H5" i="389"/>
  <c r="H6" i="389" s="1"/>
  <c r="E43" i="389" s="1"/>
  <c r="E44" i="389" s="1"/>
  <c r="P37" i="389" s="1"/>
  <c r="P41" i="389" s="1"/>
  <c r="P42" i="389" s="1"/>
  <c r="P43" i="389" s="1"/>
  <c r="M5" i="389"/>
  <c r="H13" i="389"/>
  <c r="K5" i="391"/>
  <c r="K6" i="391" s="1"/>
  <c r="M5" i="391"/>
  <c r="S5" i="391"/>
  <c r="H13" i="391"/>
  <c r="H5" i="391"/>
  <c r="H6" i="391" s="1"/>
  <c r="E43" i="391" s="1"/>
  <c r="E44" i="391" s="1"/>
  <c r="P37" i="391" s="1"/>
  <c r="P41" i="391" s="1"/>
  <c r="P42" i="391" s="1"/>
  <c r="P43" i="391" s="1"/>
  <c r="K5" i="393"/>
  <c r="K6" i="393" s="1"/>
  <c r="M5" i="393"/>
  <c r="H13" i="393"/>
  <c r="S5" i="393"/>
  <c r="H5" i="393"/>
  <c r="H6" i="393" s="1"/>
  <c r="E43" i="393" s="1"/>
  <c r="E44" i="393" s="1"/>
  <c r="P37" i="393" s="1"/>
  <c r="P41" i="393" s="1"/>
  <c r="P42" i="393" s="1"/>
  <c r="P43" i="393" s="1"/>
  <c r="K5" i="395"/>
  <c r="K6" i="395" s="1"/>
  <c r="M5" i="395"/>
  <c r="H13" i="395"/>
  <c r="S5" i="395"/>
  <c r="H5" i="395"/>
  <c r="H6" i="395" s="1"/>
  <c r="E43" i="395" s="1"/>
  <c r="E44" i="395" s="1"/>
  <c r="P37" i="395" s="1"/>
  <c r="P41" i="395" s="1"/>
  <c r="P42" i="395" s="1"/>
  <c r="P43" i="395" s="1"/>
  <c r="K5" i="397"/>
  <c r="K6" i="397" s="1"/>
  <c r="M5" i="397"/>
  <c r="H13" i="397"/>
  <c r="S5" i="397"/>
  <c r="H5" i="397"/>
  <c r="H6" i="397" s="1"/>
  <c r="E43" i="397" s="1"/>
  <c r="E44" i="397" s="1"/>
  <c r="P37" i="397" s="1"/>
  <c r="P41" i="397" s="1"/>
  <c r="P42" i="397" s="1"/>
  <c r="P43" i="397" s="1"/>
  <c r="K5" i="399"/>
  <c r="K6" i="399" s="1"/>
  <c r="M5" i="399"/>
  <c r="H13" i="399"/>
  <c r="S5" i="399"/>
  <c r="H5" i="399"/>
  <c r="H6" i="399" s="1"/>
  <c r="E43" i="399" s="1"/>
  <c r="E44" i="399" s="1"/>
  <c r="P37" i="399" s="1"/>
  <c r="P41" i="399" s="1"/>
  <c r="P42" i="399" s="1"/>
  <c r="P43" i="399" s="1"/>
  <c r="K5" i="401"/>
  <c r="K6" i="401" s="1"/>
  <c r="M5" i="401"/>
  <c r="H13" i="401"/>
  <c r="S5" i="401"/>
  <c r="H5" i="401"/>
  <c r="H6" i="401" s="1"/>
  <c r="E43" i="401" s="1"/>
  <c r="E44" i="401" s="1"/>
  <c r="P37" i="401" s="1"/>
  <c r="P41" i="401" s="1"/>
  <c r="P42" i="401" s="1"/>
  <c r="P43" i="401" s="1"/>
  <c r="K5" i="403"/>
  <c r="K6" i="403" s="1"/>
  <c r="M5" i="403"/>
  <c r="H13" i="403"/>
  <c r="S5" i="403"/>
  <c r="H5" i="403"/>
  <c r="H6" i="403" s="1"/>
  <c r="E43" i="403" s="1"/>
  <c r="E44" i="403" s="1"/>
  <c r="P37" i="403" s="1"/>
  <c r="P41" i="403" s="1"/>
  <c r="P42" i="403" s="1"/>
  <c r="P43" i="403" s="1"/>
  <c r="K5" i="405"/>
  <c r="K6" i="405" s="1"/>
  <c r="M5" i="405"/>
  <c r="H13" i="405"/>
  <c r="S5" i="405"/>
  <c r="H5" i="405"/>
  <c r="H6" i="405" s="1"/>
  <c r="E43" i="405" s="1"/>
  <c r="E44" i="405" s="1"/>
  <c r="P37" i="405" s="1"/>
  <c r="P41" i="405" s="1"/>
  <c r="P42" i="405" s="1"/>
  <c r="P43" i="405" s="1"/>
  <c r="K5" i="406"/>
  <c r="K6" i="406" s="1"/>
  <c r="M5" i="406"/>
  <c r="H13" i="406"/>
  <c r="S5" i="406"/>
  <c r="H5" i="406"/>
  <c r="H6" i="406" s="1"/>
  <c r="E43" i="406" s="1"/>
  <c r="E44" i="406" s="1"/>
  <c r="P37" i="406" s="1"/>
  <c r="P41" i="406" s="1"/>
  <c r="P42" i="406" s="1"/>
  <c r="P43" i="406" s="1"/>
  <c r="K5" i="408"/>
  <c r="K6" i="408" s="1"/>
  <c r="M5" i="408"/>
  <c r="H13" i="408"/>
  <c r="S5" i="408"/>
  <c r="H5" i="408"/>
  <c r="H6" i="408" s="1"/>
  <c r="E43" i="408" s="1"/>
  <c r="E44" i="408" s="1"/>
  <c r="P37" i="408" s="1"/>
  <c r="P41" i="408" s="1"/>
  <c r="P42" i="408" s="1"/>
  <c r="P43" i="408" s="1"/>
  <c r="K5" i="410"/>
  <c r="K6" i="410" s="1"/>
  <c r="M5" i="410"/>
  <c r="H13" i="410"/>
  <c r="S5" i="410"/>
  <c r="H5" i="410"/>
  <c r="H6" i="410" s="1"/>
  <c r="E43" i="410" s="1"/>
  <c r="E44" i="410" s="1"/>
  <c r="P37" i="410" s="1"/>
  <c r="P41" i="410" s="1"/>
  <c r="P42" i="410" s="1"/>
  <c r="P43" i="410" s="1"/>
  <c r="K5" i="412"/>
  <c r="K6" i="412" s="1"/>
  <c r="M5" i="412"/>
  <c r="H13" i="412"/>
  <c r="S5" i="412"/>
  <c r="H5" i="412"/>
  <c r="H6" i="412" s="1"/>
  <c r="E43" i="412" s="1"/>
  <c r="E44" i="412" s="1"/>
  <c r="P37" i="412" s="1"/>
  <c r="P41" i="412" s="1"/>
  <c r="P42" i="412" s="1"/>
  <c r="P43" i="412" s="1"/>
  <c r="K5" i="414"/>
  <c r="K6" i="414" s="1"/>
  <c r="M5" i="414"/>
  <c r="H13" i="414"/>
  <c r="S5" i="414"/>
  <c r="H5" i="414"/>
  <c r="H6" i="414" s="1"/>
  <c r="E43" i="414" s="1"/>
  <c r="E44" i="414" s="1"/>
  <c r="P37" i="414" s="1"/>
  <c r="P41" i="414" s="1"/>
  <c r="P42" i="414" s="1"/>
  <c r="P43" i="414" s="1"/>
  <c r="K5" i="416"/>
  <c r="K6" i="416" s="1"/>
  <c r="M5" i="416"/>
  <c r="H13" i="416"/>
  <c r="S5" i="416"/>
  <c r="H5" i="416"/>
  <c r="H6" i="416" s="1"/>
  <c r="E43" i="416" s="1"/>
  <c r="E44" i="416" s="1"/>
  <c r="P37" i="416" s="1"/>
  <c r="P41" i="416" s="1"/>
  <c r="P42" i="416" s="1"/>
  <c r="P43" i="416" s="1"/>
  <c r="K5" i="418"/>
  <c r="K6" i="418" s="1"/>
  <c r="M5" i="418"/>
  <c r="H13" i="418"/>
  <c r="S5" i="418"/>
  <c r="H5" i="418"/>
  <c r="H6" i="418" s="1"/>
  <c r="E43" i="418" s="1"/>
  <c r="E44" i="418" s="1"/>
  <c r="P37" i="418" s="1"/>
  <c r="P41" i="418" s="1"/>
  <c r="P42" i="418" s="1"/>
  <c r="P43" i="418" s="1"/>
  <c r="S5" i="420"/>
  <c r="H5" i="420"/>
  <c r="H6" i="420" s="1"/>
  <c r="E43" i="420" s="1"/>
  <c r="E44" i="420" s="1"/>
  <c r="P37" i="420" s="1"/>
  <c r="P41" i="420" s="1"/>
  <c r="P42" i="420" s="1"/>
  <c r="P43" i="420" s="1"/>
  <c r="K5" i="420"/>
  <c r="K6" i="420" s="1"/>
  <c r="M5" i="420"/>
  <c r="H13" i="420"/>
  <c r="K5" i="422"/>
  <c r="K6" i="422" s="1"/>
  <c r="S5" i="422"/>
  <c r="H5" i="422"/>
  <c r="H6" i="422" s="1"/>
  <c r="E43" i="422" s="1"/>
  <c r="E44" i="422" s="1"/>
  <c r="P37" i="422" s="1"/>
  <c r="P41" i="422" s="1"/>
  <c r="P42" i="422" s="1"/>
  <c r="P43" i="422" s="1"/>
  <c r="M5" i="422"/>
  <c r="H13" i="422"/>
  <c r="K5" i="424"/>
  <c r="K6" i="424" s="1"/>
  <c r="S5" i="424"/>
  <c r="H5" i="424"/>
  <c r="H6" i="424" s="1"/>
  <c r="E43" i="424" s="1"/>
  <c r="E44" i="424" s="1"/>
  <c r="P37" i="424" s="1"/>
  <c r="P41" i="424" s="1"/>
  <c r="P42" i="424" s="1"/>
  <c r="P43" i="424" s="1"/>
  <c r="M5" i="424"/>
  <c r="H13" i="424"/>
  <c r="K5" i="426"/>
  <c r="K6" i="426" s="1"/>
  <c r="S5" i="426"/>
  <c r="H5" i="426"/>
  <c r="H6" i="426" s="1"/>
  <c r="E43" i="426" s="1"/>
  <c r="E44" i="426" s="1"/>
  <c r="P37" i="426" s="1"/>
  <c r="P41" i="426" s="1"/>
  <c r="P42" i="426" s="1"/>
  <c r="P43" i="426" s="1"/>
  <c r="M5" i="426"/>
  <c r="H13" i="426"/>
  <c r="K5" i="428"/>
  <c r="K6" i="428" s="1"/>
  <c r="S5" i="428"/>
  <c r="H5" i="428"/>
  <c r="H6" i="428" s="1"/>
  <c r="E43" i="428" s="1"/>
  <c r="E44" i="428" s="1"/>
  <c r="P37" i="428" s="1"/>
  <c r="P41" i="428" s="1"/>
  <c r="P42" i="428" s="1"/>
  <c r="P43" i="428" s="1"/>
  <c r="M5" i="428"/>
  <c r="H13" i="428"/>
  <c r="K5" i="430"/>
  <c r="K6" i="430" s="1"/>
  <c r="S5" i="430"/>
  <c r="H5" i="430"/>
  <c r="H6" i="430" s="1"/>
  <c r="E43" i="430" s="1"/>
  <c r="E44" i="430" s="1"/>
  <c r="P37" i="430" s="1"/>
  <c r="P41" i="430" s="1"/>
  <c r="P42" i="430" s="1"/>
  <c r="P43" i="430" s="1"/>
  <c r="M5" i="430"/>
  <c r="H13" i="430"/>
  <c r="K5" i="432"/>
  <c r="K6" i="432" s="1"/>
  <c r="S5" i="432"/>
  <c r="H5" i="432"/>
  <c r="H6" i="432" s="1"/>
  <c r="E43" i="432" s="1"/>
  <c r="E44" i="432" s="1"/>
  <c r="P37" i="432" s="1"/>
  <c r="P41" i="432" s="1"/>
  <c r="P42" i="432" s="1"/>
  <c r="P43" i="432" s="1"/>
  <c r="M5" i="432"/>
  <c r="H13" i="432"/>
  <c r="K5" i="434"/>
  <c r="K6" i="434" s="1"/>
  <c r="S5" i="434"/>
  <c r="H5" i="434"/>
  <c r="H6" i="434" s="1"/>
  <c r="E43" i="434" s="1"/>
  <c r="E44" i="434" s="1"/>
  <c r="P37" i="434" s="1"/>
  <c r="P41" i="434" s="1"/>
  <c r="P42" i="434" s="1"/>
  <c r="P43" i="434" s="1"/>
  <c r="M5" i="434"/>
  <c r="K5" i="436"/>
  <c r="K6" i="436" s="1"/>
  <c r="S5" i="436"/>
  <c r="H5" i="436"/>
  <c r="H6" i="436" s="1"/>
  <c r="E43" i="436" s="1"/>
  <c r="E44" i="436" s="1"/>
  <c r="P37" i="436" s="1"/>
  <c r="P41" i="436" s="1"/>
  <c r="P42" i="436" s="1"/>
  <c r="P43" i="436" s="1"/>
  <c r="M5" i="436"/>
  <c r="H13" i="436"/>
  <c r="K5" i="438"/>
  <c r="K6" i="438" s="1"/>
  <c r="S5" i="438"/>
  <c r="H5" i="438"/>
  <c r="H6" i="438" s="1"/>
  <c r="E43" i="438" s="1"/>
  <c r="E44" i="438" s="1"/>
  <c r="P37" i="438" s="1"/>
  <c r="P41" i="438" s="1"/>
  <c r="P42" i="438" s="1"/>
  <c r="P43" i="438" s="1"/>
  <c r="M5" i="438"/>
  <c r="H13" i="438"/>
  <c r="K5" i="440"/>
  <c r="K6" i="440" s="1"/>
  <c r="S5" i="440"/>
  <c r="H5" i="440"/>
  <c r="H6" i="440" s="1"/>
  <c r="E43" i="440" s="1"/>
  <c r="E44" i="440" s="1"/>
  <c r="P37" i="440" s="1"/>
  <c r="P41" i="440" s="1"/>
  <c r="P42" i="440" s="1"/>
  <c r="P43" i="440" s="1"/>
  <c r="M5" i="440"/>
  <c r="H13" i="440"/>
  <c r="K5" i="442"/>
  <c r="K6" i="442" s="1"/>
  <c r="S5" i="442"/>
  <c r="H5" i="442"/>
  <c r="H6" i="442" s="1"/>
  <c r="E43" i="442" s="1"/>
  <c r="E44" i="442" s="1"/>
  <c r="P37" i="442" s="1"/>
  <c r="P41" i="442" s="1"/>
  <c r="P42" i="442" s="1"/>
  <c r="P43" i="442" s="1"/>
  <c r="M5" i="442"/>
  <c r="H13" i="442"/>
  <c r="K5" i="444"/>
  <c r="K6" i="444" s="1"/>
  <c r="S5" i="444"/>
  <c r="H5" i="444"/>
  <c r="H6" i="444" s="1"/>
  <c r="E43" i="444" s="1"/>
  <c r="E44" i="444" s="1"/>
  <c r="P37" i="444" s="1"/>
  <c r="P41" i="444" s="1"/>
  <c r="P42" i="444" s="1"/>
  <c r="P43" i="444" s="1"/>
  <c r="M5" i="444"/>
  <c r="H13" i="444"/>
  <c r="K5" i="446"/>
  <c r="K6" i="446" s="1"/>
  <c r="S5" i="446"/>
  <c r="H5" i="446"/>
  <c r="H6" i="446" s="1"/>
  <c r="E43" i="446" s="1"/>
  <c r="E44" i="446" s="1"/>
  <c r="P37" i="446" s="1"/>
  <c r="P41" i="446" s="1"/>
  <c r="P42" i="446" s="1"/>
  <c r="P43" i="446" s="1"/>
  <c r="M5" i="446"/>
  <c r="H13" i="446"/>
  <c r="S5" i="448"/>
  <c r="K5" i="448"/>
  <c r="K6" i="448" s="1"/>
  <c r="H5" i="448"/>
  <c r="H6" i="448" s="1"/>
  <c r="E43" i="448" s="1"/>
  <c r="E44" i="448" s="1"/>
  <c r="P37" i="448" s="1"/>
  <c r="P41" i="448" s="1"/>
  <c r="P42" i="448" s="1"/>
  <c r="P43" i="448" s="1"/>
  <c r="H13" i="448"/>
  <c r="M5" i="448"/>
  <c r="K5" i="450"/>
  <c r="K6" i="450" s="1"/>
  <c r="M5" i="450"/>
  <c r="H13" i="450"/>
  <c r="S5" i="450"/>
  <c r="H5" i="450"/>
  <c r="H6" i="450" s="1"/>
  <c r="E43" i="450" s="1"/>
  <c r="E44" i="450" s="1"/>
  <c r="P37" i="450" s="1"/>
  <c r="P41" i="450" s="1"/>
  <c r="P42" i="450" s="1"/>
  <c r="P43" i="450" s="1"/>
  <c r="K5" i="452"/>
  <c r="K6" i="452" s="1"/>
  <c r="M5" i="452"/>
  <c r="H13" i="452"/>
  <c r="S5" i="452"/>
  <c r="H5" i="452"/>
  <c r="H6" i="452" s="1"/>
  <c r="E43" i="452" s="1"/>
  <c r="E44" i="452" s="1"/>
  <c r="P37" i="452" s="1"/>
  <c r="P41" i="452" s="1"/>
  <c r="P42" i="452" s="1"/>
  <c r="P43" i="452" s="1"/>
  <c r="K5" i="454"/>
  <c r="K6" i="454" s="1"/>
  <c r="M5" i="454"/>
  <c r="H13" i="454"/>
  <c r="S5" i="454"/>
  <c r="H5" i="454"/>
  <c r="H6" i="454" s="1"/>
  <c r="E43" i="454" s="1"/>
  <c r="E44" i="454" s="1"/>
  <c r="P37" i="454" s="1"/>
  <c r="P41" i="454" s="1"/>
  <c r="P42" i="454" s="1"/>
  <c r="P43" i="454" s="1"/>
  <c r="K5" i="456"/>
  <c r="K6" i="456" s="1"/>
  <c r="S5" i="456"/>
  <c r="H5" i="456"/>
  <c r="H6" i="456" s="1"/>
  <c r="E43" i="456" s="1"/>
  <c r="E44" i="456" s="1"/>
  <c r="P37" i="456" s="1"/>
  <c r="P41" i="456" s="1"/>
  <c r="P42" i="456" s="1"/>
  <c r="P43" i="456" s="1"/>
  <c r="M5" i="456"/>
  <c r="H13" i="456"/>
  <c r="S5" i="458"/>
  <c r="K5" i="458"/>
  <c r="K6" i="458" s="1"/>
  <c r="H5" i="458"/>
  <c r="H6" i="458" s="1"/>
  <c r="E43" i="458" s="1"/>
  <c r="E44" i="458" s="1"/>
  <c r="P37" i="458" s="1"/>
  <c r="P41" i="458" s="1"/>
  <c r="P42" i="458" s="1"/>
  <c r="P43" i="458" s="1"/>
  <c r="H13" i="458"/>
  <c r="M5" i="458"/>
  <c r="K5" i="460"/>
  <c r="K6" i="460" s="1"/>
  <c r="M5" i="460"/>
  <c r="H13" i="460"/>
  <c r="S5" i="460"/>
  <c r="H5" i="460"/>
  <c r="H6" i="460" s="1"/>
  <c r="E43" i="460" s="1"/>
  <c r="E44" i="460" s="1"/>
  <c r="P37" i="460" s="1"/>
  <c r="P41" i="460" s="1"/>
  <c r="P42" i="460" s="1"/>
  <c r="P43" i="460" s="1"/>
  <c r="K5" i="462"/>
  <c r="K6" i="462" s="1"/>
  <c r="M5" i="462"/>
  <c r="H13" i="462"/>
  <c r="S5" i="462"/>
  <c r="H5" i="462"/>
  <c r="H6" i="462" s="1"/>
  <c r="E43" i="462" s="1"/>
  <c r="E44" i="462" s="1"/>
  <c r="P37" i="462" s="1"/>
  <c r="P41" i="462" s="1"/>
  <c r="P42" i="462" s="1"/>
  <c r="P43" i="462" s="1"/>
  <c r="S5" i="464"/>
  <c r="H13" i="464"/>
  <c r="M5" i="464"/>
  <c r="K5" i="464"/>
  <c r="K6" i="464" s="1"/>
  <c r="H5" i="464"/>
  <c r="H6" i="464" s="1"/>
  <c r="E43" i="464" s="1"/>
  <c r="E44" i="464" s="1"/>
  <c r="P37" i="464" s="1"/>
  <c r="P41" i="464" s="1"/>
  <c r="P42" i="464" s="1"/>
  <c r="P43" i="464" s="1"/>
  <c r="K5" i="466"/>
  <c r="K6" i="466" s="1"/>
  <c r="M5" i="466"/>
  <c r="H13" i="466"/>
  <c r="H5" i="466"/>
  <c r="H6" i="466" s="1"/>
  <c r="E43" i="466" s="1"/>
  <c r="E44" i="466" s="1"/>
  <c r="P37" i="466" s="1"/>
  <c r="P41" i="466" s="1"/>
  <c r="P42" i="466" s="1"/>
  <c r="P43" i="466" s="1"/>
  <c r="S5" i="466"/>
  <c r="K5" i="468"/>
  <c r="K6" i="468" s="1"/>
  <c r="M5" i="468"/>
  <c r="H13" i="468"/>
  <c r="H5" i="468"/>
  <c r="H6" i="468" s="1"/>
  <c r="E43" i="468" s="1"/>
  <c r="E44" i="468" s="1"/>
  <c r="P37" i="468" s="1"/>
  <c r="P41" i="468" s="1"/>
  <c r="P42" i="468" s="1"/>
  <c r="P43" i="468" s="1"/>
  <c r="S5" i="468"/>
  <c r="S5" i="470"/>
  <c r="H13" i="470"/>
  <c r="M5" i="470"/>
  <c r="H5" i="470"/>
  <c r="H6" i="470" s="1"/>
  <c r="E43" i="470" s="1"/>
  <c r="E44" i="470" s="1"/>
  <c r="P37" i="470" s="1"/>
  <c r="P41" i="470" s="1"/>
  <c r="P42" i="470" s="1"/>
  <c r="P43" i="470" s="1"/>
  <c r="K5" i="470"/>
  <c r="K6" i="470" s="1"/>
  <c r="H13" i="370"/>
  <c r="H5" i="370"/>
  <c r="H6" i="370" s="1"/>
  <c r="E42" i="370" s="1"/>
  <c r="E43" i="370" s="1"/>
  <c r="L37" i="370" s="1"/>
  <c r="L41" i="370" s="1"/>
  <c r="L42" i="370" s="1"/>
  <c r="H13" i="358"/>
  <c r="H5" i="358"/>
  <c r="H6" i="358" s="1"/>
  <c r="E42" i="358" s="1"/>
  <c r="E43" i="358" s="1"/>
  <c r="L37" i="358" s="1"/>
  <c r="L41" i="358" s="1"/>
  <c r="L42" i="358" s="1"/>
  <c r="H13" i="346"/>
  <c r="H5" i="346"/>
  <c r="H6" i="346" s="1"/>
  <c r="E42" i="346" s="1"/>
  <c r="E43" i="346" s="1"/>
  <c r="L37" i="346" s="1"/>
  <c r="L41" i="346" s="1"/>
  <c r="L42" i="346" s="1"/>
  <c r="H13" i="342"/>
  <c r="H5" i="342"/>
  <c r="H6" i="342" s="1"/>
  <c r="E42" i="342" s="1"/>
  <c r="E43" i="342" s="1"/>
  <c r="L37" i="342" s="1"/>
  <c r="L41" i="342" s="1"/>
  <c r="L42" i="342" s="1"/>
  <c r="H13" i="338"/>
  <c r="H5" i="338"/>
  <c r="H6" i="338" s="1"/>
  <c r="E42" i="338" s="1"/>
  <c r="E43" i="338" s="1"/>
  <c r="L37" i="338" s="1"/>
  <c r="L41" i="338" s="1"/>
  <c r="L42" i="338" s="1"/>
  <c r="H13" i="330"/>
  <c r="H5" i="330"/>
  <c r="H6" i="330" s="1"/>
  <c r="E42" i="330" s="1"/>
  <c r="E43" i="330" s="1"/>
  <c r="L37" i="330" s="1"/>
  <c r="L41" i="330" s="1"/>
  <c r="L42" i="330" s="1"/>
  <c r="H13" i="324"/>
  <c r="H5" i="324"/>
  <c r="H6" i="324" s="1"/>
  <c r="E42" i="324" s="1"/>
  <c r="E43" i="324" s="1"/>
  <c r="L37" i="324" s="1"/>
  <c r="L41" i="324" s="1"/>
  <c r="L42" i="324" s="1"/>
  <c r="K5" i="374"/>
  <c r="K6" i="374" s="1"/>
  <c r="S5" i="374"/>
  <c r="H5" i="374"/>
  <c r="M5" i="374"/>
  <c r="H13" i="374"/>
  <c r="K5" i="376"/>
  <c r="K6" i="376" s="1"/>
  <c r="S5" i="376"/>
  <c r="H5" i="376"/>
  <c r="H6" i="376" s="1"/>
  <c r="E43" i="376" s="1"/>
  <c r="E44" i="376" s="1"/>
  <c r="P37" i="376" s="1"/>
  <c r="P41" i="376" s="1"/>
  <c r="P42" i="376" s="1"/>
  <c r="P43" i="376" s="1"/>
  <c r="M5" i="376"/>
  <c r="H13" i="376"/>
  <c r="K5" i="378"/>
  <c r="K6" i="378" s="1"/>
  <c r="S5" i="378"/>
  <c r="H5" i="378"/>
  <c r="H6" i="378" s="1"/>
  <c r="E43" i="378" s="1"/>
  <c r="E44" i="378" s="1"/>
  <c r="P37" i="378" s="1"/>
  <c r="P41" i="378" s="1"/>
  <c r="P42" i="378" s="1"/>
  <c r="P43" i="378" s="1"/>
  <c r="M5" i="378"/>
  <c r="H13" i="378"/>
  <c r="K5" i="380"/>
  <c r="K6" i="380" s="1"/>
  <c r="S5" i="380"/>
  <c r="H5" i="380"/>
  <c r="H6" i="380" s="1"/>
  <c r="E43" i="380" s="1"/>
  <c r="E44" i="380" s="1"/>
  <c r="P37" i="380" s="1"/>
  <c r="P41" i="380" s="1"/>
  <c r="P42" i="380" s="1"/>
  <c r="P43" i="380" s="1"/>
  <c r="M5" i="380"/>
  <c r="H13" i="380"/>
  <c r="K5" i="382"/>
  <c r="K6" i="382" s="1"/>
  <c r="S5" i="382"/>
  <c r="H5" i="382"/>
  <c r="H6" i="382" s="1"/>
  <c r="E43" i="382" s="1"/>
  <c r="E44" i="382" s="1"/>
  <c r="P37" i="382" s="1"/>
  <c r="P41" i="382" s="1"/>
  <c r="P42" i="382" s="1"/>
  <c r="P43" i="382" s="1"/>
  <c r="M5" i="382"/>
  <c r="H13" i="382"/>
  <c r="K5" i="384"/>
  <c r="K6" i="384" s="1"/>
  <c r="S5" i="384"/>
  <c r="H5" i="384"/>
  <c r="H6" i="384" s="1"/>
  <c r="E43" i="384" s="1"/>
  <c r="E44" i="384" s="1"/>
  <c r="P37" i="384" s="1"/>
  <c r="P41" i="384" s="1"/>
  <c r="P42" i="384" s="1"/>
  <c r="P43" i="384" s="1"/>
  <c r="M5" i="384"/>
  <c r="H13" i="384"/>
  <c r="K5" i="386"/>
  <c r="K6" i="386" s="1"/>
  <c r="S5" i="386"/>
  <c r="H5" i="386"/>
  <c r="H6" i="386" s="1"/>
  <c r="E43" i="386" s="1"/>
  <c r="E44" i="386" s="1"/>
  <c r="P37" i="386" s="1"/>
  <c r="P41" i="386" s="1"/>
  <c r="P42" i="386" s="1"/>
  <c r="P43" i="386" s="1"/>
  <c r="M5" i="386"/>
  <c r="H13" i="386"/>
  <c r="K5" i="388"/>
  <c r="K6" i="388" s="1"/>
  <c r="S5" i="388"/>
  <c r="H5" i="388"/>
  <c r="H6" i="388" s="1"/>
  <c r="E43" i="388" s="1"/>
  <c r="E44" i="388" s="1"/>
  <c r="P37" i="388" s="1"/>
  <c r="P41" i="388" s="1"/>
  <c r="P42" i="388" s="1"/>
  <c r="P43" i="388" s="1"/>
  <c r="M5" i="388"/>
  <c r="H13" i="388"/>
  <c r="S5" i="390"/>
  <c r="K5" i="390"/>
  <c r="K6" i="390" s="1"/>
  <c r="H5" i="390"/>
  <c r="H6" i="390" s="1"/>
  <c r="E43" i="390" s="1"/>
  <c r="E44" i="390" s="1"/>
  <c r="P37" i="390" s="1"/>
  <c r="P41" i="390" s="1"/>
  <c r="P42" i="390" s="1"/>
  <c r="P43" i="390" s="1"/>
  <c r="H13" i="390"/>
  <c r="M5" i="390"/>
  <c r="K5" i="392"/>
  <c r="K6" i="392" s="1"/>
  <c r="M5" i="392"/>
  <c r="H13" i="392"/>
  <c r="S5" i="392"/>
  <c r="H5" i="392"/>
  <c r="H6" i="392" s="1"/>
  <c r="E43" i="392" s="1"/>
  <c r="E44" i="392" s="1"/>
  <c r="P37" i="392" s="1"/>
  <c r="P41" i="392" s="1"/>
  <c r="P42" i="392" s="1"/>
  <c r="P43" i="392" s="1"/>
  <c r="K5" i="394"/>
  <c r="K6" i="394" s="1"/>
  <c r="M5" i="394"/>
  <c r="H13" i="394"/>
  <c r="S5" i="394"/>
  <c r="H5" i="394"/>
  <c r="H6" i="394" s="1"/>
  <c r="E43" i="394" s="1"/>
  <c r="E44" i="394" s="1"/>
  <c r="P37" i="394" s="1"/>
  <c r="P41" i="394" s="1"/>
  <c r="P42" i="394" s="1"/>
  <c r="P43" i="394" s="1"/>
  <c r="K5" i="396"/>
  <c r="K6" i="396" s="1"/>
  <c r="M5" i="396"/>
  <c r="H13" i="396"/>
  <c r="S5" i="396"/>
  <c r="H5" i="396"/>
  <c r="H6" i="396" s="1"/>
  <c r="E43" i="396" s="1"/>
  <c r="E44" i="396" s="1"/>
  <c r="P37" i="396" s="1"/>
  <c r="P41" i="396" s="1"/>
  <c r="P42" i="396" s="1"/>
  <c r="P43" i="396" s="1"/>
  <c r="K5" i="398"/>
  <c r="K6" i="398" s="1"/>
  <c r="M5" i="398"/>
  <c r="H13" i="398"/>
  <c r="S5" i="398"/>
  <c r="H5" i="398"/>
  <c r="H6" i="398" s="1"/>
  <c r="E43" i="398" s="1"/>
  <c r="E44" i="398" s="1"/>
  <c r="P37" i="398" s="1"/>
  <c r="P41" i="398" s="1"/>
  <c r="P42" i="398" s="1"/>
  <c r="P43" i="398" s="1"/>
  <c r="K5" i="400"/>
  <c r="K6" i="400" s="1"/>
  <c r="M5" i="400"/>
  <c r="H13" i="400"/>
  <c r="S5" i="400"/>
  <c r="H5" i="400"/>
  <c r="H6" i="400" s="1"/>
  <c r="E43" i="400" s="1"/>
  <c r="E44" i="400" s="1"/>
  <c r="P37" i="400" s="1"/>
  <c r="P41" i="400" s="1"/>
  <c r="P42" i="400" s="1"/>
  <c r="P43" i="400" s="1"/>
  <c r="K5" i="402"/>
  <c r="K6" i="402" s="1"/>
  <c r="M5" i="402"/>
  <c r="H13" i="402"/>
  <c r="S5" i="402"/>
  <c r="H5" i="402"/>
  <c r="H6" i="402" s="1"/>
  <c r="E43" i="402" s="1"/>
  <c r="E44" i="402" s="1"/>
  <c r="P37" i="402" s="1"/>
  <c r="P41" i="402" s="1"/>
  <c r="P42" i="402" s="1"/>
  <c r="P43" i="402" s="1"/>
  <c r="K5" i="404"/>
  <c r="K6" i="404" s="1"/>
  <c r="M5" i="404"/>
  <c r="H13" i="404"/>
  <c r="S5" i="404"/>
  <c r="H5" i="404"/>
  <c r="H6" i="404" s="1"/>
  <c r="E43" i="404" s="1"/>
  <c r="E44" i="404" s="1"/>
  <c r="P37" i="404" s="1"/>
  <c r="P41" i="404" s="1"/>
  <c r="P42" i="404" s="1"/>
  <c r="P43" i="404" s="1"/>
  <c r="K5" i="472"/>
  <c r="K6" i="472" s="1"/>
  <c r="S5" i="472"/>
  <c r="H5" i="472"/>
  <c r="H6" i="472" s="1"/>
  <c r="E43" i="472" s="1"/>
  <c r="E44" i="472" s="1"/>
  <c r="P37" i="472" s="1"/>
  <c r="P41" i="472" s="1"/>
  <c r="P42" i="472" s="1"/>
  <c r="P43" i="472" s="1"/>
  <c r="M5" i="472"/>
  <c r="H13" i="472"/>
  <c r="K5" i="407"/>
  <c r="K6" i="407" s="1"/>
  <c r="M5" i="407"/>
  <c r="H13" i="407"/>
  <c r="S5" i="407"/>
  <c r="H5" i="407"/>
  <c r="H6" i="407" s="1"/>
  <c r="E43" i="407" s="1"/>
  <c r="E44" i="407" s="1"/>
  <c r="P37" i="407" s="1"/>
  <c r="P41" i="407" s="1"/>
  <c r="P42" i="407" s="1"/>
  <c r="P43" i="407" s="1"/>
  <c r="K5" i="409"/>
  <c r="K6" i="409" s="1"/>
  <c r="M5" i="409"/>
  <c r="H13" i="409"/>
  <c r="S5" i="409"/>
  <c r="H5" i="409"/>
  <c r="H6" i="409" s="1"/>
  <c r="E43" i="409" s="1"/>
  <c r="E44" i="409" s="1"/>
  <c r="P37" i="409" s="1"/>
  <c r="P41" i="409" s="1"/>
  <c r="P42" i="409" s="1"/>
  <c r="P43" i="409" s="1"/>
  <c r="K5" i="411"/>
  <c r="K6" i="411" s="1"/>
  <c r="M5" i="411"/>
  <c r="H13" i="411"/>
  <c r="S5" i="411"/>
  <c r="H5" i="411"/>
  <c r="H6" i="411" s="1"/>
  <c r="E43" i="411" s="1"/>
  <c r="E44" i="411" s="1"/>
  <c r="P37" i="411" s="1"/>
  <c r="P41" i="411" s="1"/>
  <c r="P42" i="411" s="1"/>
  <c r="P43" i="411" s="1"/>
  <c r="K5" i="413"/>
  <c r="K6" i="413" s="1"/>
  <c r="M5" i="413"/>
  <c r="H13" i="413"/>
  <c r="S5" i="413"/>
  <c r="H5" i="413"/>
  <c r="H6" i="413" s="1"/>
  <c r="E43" i="413" s="1"/>
  <c r="E44" i="413" s="1"/>
  <c r="P37" i="413" s="1"/>
  <c r="P41" i="413" s="1"/>
  <c r="P42" i="413" s="1"/>
  <c r="P43" i="413" s="1"/>
  <c r="K5" i="415"/>
  <c r="K6" i="415" s="1"/>
  <c r="M5" i="415"/>
  <c r="H13" i="415"/>
  <c r="S5" i="415"/>
  <c r="H5" i="415"/>
  <c r="H6" i="415" s="1"/>
  <c r="E43" i="415" s="1"/>
  <c r="E44" i="415" s="1"/>
  <c r="P37" i="415" s="1"/>
  <c r="P41" i="415" s="1"/>
  <c r="P42" i="415" s="1"/>
  <c r="P43" i="415" s="1"/>
  <c r="K5" i="417"/>
  <c r="K6" i="417" s="1"/>
  <c r="M5" i="417"/>
  <c r="H13" i="417"/>
  <c r="S5" i="417"/>
  <c r="H5" i="417"/>
  <c r="H6" i="417" s="1"/>
  <c r="E43" i="417" s="1"/>
  <c r="E44" i="417" s="1"/>
  <c r="P37" i="417" s="1"/>
  <c r="P41" i="417" s="1"/>
  <c r="P42" i="417" s="1"/>
  <c r="P43" i="417" s="1"/>
  <c r="K5" i="419"/>
  <c r="K6" i="419" s="1"/>
  <c r="M5" i="419"/>
  <c r="H13" i="419"/>
  <c r="S5" i="419"/>
  <c r="H5" i="419"/>
  <c r="H6" i="419" s="1"/>
  <c r="E43" i="419" s="1"/>
  <c r="E44" i="419" s="1"/>
  <c r="P37" i="419" s="1"/>
  <c r="P41" i="419" s="1"/>
  <c r="P42" i="419" s="1"/>
  <c r="P43" i="419" s="1"/>
  <c r="K5" i="421"/>
  <c r="K6" i="421" s="1"/>
  <c r="S5" i="421"/>
  <c r="H5" i="421"/>
  <c r="H6" i="421" s="1"/>
  <c r="E43" i="421" s="1"/>
  <c r="E44" i="421" s="1"/>
  <c r="P37" i="421" s="1"/>
  <c r="P41" i="421" s="1"/>
  <c r="P42" i="421" s="1"/>
  <c r="P43" i="421" s="1"/>
  <c r="M5" i="421"/>
  <c r="H13" i="421"/>
  <c r="K5" i="423"/>
  <c r="K6" i="423" s="1"/>
  <c r="S5" i="423"/>
  <c r="H5" i="423"/>
  <c r="H6" i="423" s="1"/>
  <c r="E43" i="423" s="1"/>
  <c r="E44" i="423" s="1"/>
  <c r="P37" i="423" s="1"/>
  <c r="P41" i="423" s="1"/>
  <c r="P42" i="423" s="1"/>
  <c r="P43" i="423" s="1"/>
  <c r="M5" i="423"/>
  <c r="H13" i="423"/>
  <c r="K5" i="425"/>
  <c r="K6" i="425" s="1"/>
  <c r="S5" i="425"/>
  <c r="H5" i="425"/>
  <c r="H6" i="425" s="1"/>
  <c r="E43" i="425" s="1"/>
  <c r="E44" i="425" s="1"/>
  <c r="P37" i="425" s="1"/>
  <c r="P41" i="425" s="1"/>
  <c r="P42" i="425" s="1"/>
  <c r="P43" i="425" s="1"/>
  <c r="M5" i="425"/>
  <c r="H13" i="425"/>
  <c r="K5" i="427"/>
  <c r="K6" i="427" s="1"/>
  <c r="S5" i="427"/>
  <c r="H5" i="427"/>
  <c r="H6" i="427" s="1"/>
  <c r="E43" i="427" s="1"/>
  <c r="E44" i="427" s="1"/>
  <c r="P37" i="427" s="1"/>
  <c r="P41" i="427" s="1"/>
  <c r="P42" i="427" s="1"/>
  <c r="P43" i="427" s="1"/>
  <c r="M5" i="427"/>
  <c r="H13" i="427"/>
  <c r="K5" i="429"/>
  <c r="K6" i="429" s="1"/>
  <c r="S5" i="429"/>
  <c r="H5" i="429"/>
  <c r="H6" i="429" s="1"/>
  <c r="E43" i="429" s="1"/>
  <c r="E44" i="429" s="1"/>
  <c r="P37" i="429" s="1"/>
  <c r="P41" i="429" s="1"/>
  <c r="P42" i="429" s="1"/>
  <c r="P43" i="429" s="1"/>
  <c r="M5" i="429"/>
  <c r="H13" i="429"/>
  <c r="K5" i="431"/>
  <c r="K6" i="431" s="1"/>
  <c r="S5" i="431"/>
  <c r="H5" i="431"/>
  <c r="H6" i="431" s="1"/>
  <c r="E43" i="431" s="1"/>
  <c r="E44" i="431" s="1"/>
  <c r="P37" i="431" s="1"/>
  <c r="P41" i="431" s="1"/>
  <c r="P42" i="431" s="1"/>
  <c r="P43" i="431" s="1"/>
  <c r="M5" i="431"/>
  <c r="H13" i="431"/>
  <c r="K5" i="433"/>
  <c r="K6" i="433" s="1"/>
  <c r="S5" i="433"/>
  <c r="H5" i="433"/>
  <c r="H6" i="433" s="1"/>
  <c r="E43" i="433" s="1"/>
  <c r="E44" i="433" s="1"/>
  <c r="P37" i="433" s="1"/>
  <c r="P41" i="433" s="1"/>
  <c r="P42" i="433" s="1"/>
  <c r="P43" i="433" s="1"/>
  <c r="M5" i="433"/>
  <c r="H13" i="433"/>
  <c r="K5" i="435"/>
  <c r="K6" i="435" s="1"/>
  <c r="S5" i="435"/>
  <c r="H5" i="435"/>
  <c r="H6" i="435" s="1"/>
  <c r="E43" i="435" s="1"/>
  <c r="E44" i="435" s="1"/>
  <c r="P37" i="435" s="1"/>
  <c r="P41" i="435" s="1"/>
  <c r="P42" i="435" s="1"/>
  <c r="P43" i="435" s="1"/>
  <c r="M5" i="435"/>
  <c r="H13" i="435"/>
  <c r="K5" i="437"/>
  <c r="K6" i="437" s="1"/>
  <c r="S5" i="437"/>
  <c r="H5" i="437"/>
  <c r="H6" i="437" s="1"/>
  <c r="E43" i="437" s="1"/>
  <c r="E44" i="437" s="1"/>
  <c r="P37" i="437" s="1"/>
  <c r="P41" i="437" s="1"/>
  <c r="P42" i="437" s="1"/>
  <c r="P43" i="437" s="1"/>
  <c r="M5" i="437"/>
  <c r="H13" i="437"/>
  <c r="K5" i="439"/>
  <c r="K6" i="439" s="1"/>
  <c r="S5" i="439"/>
  <c r="H5" i="439"/>
  <c r="H6" i="439" s="1"/>
  <c r="E43" i="439" s="1"/>
  <c r="E44" i="439" s="1"/>
  <c r="P37" i="439" s="1"/>
  <c r="P41" i="439" s="1"/>
  <c r="P42" i="439" s="1"/>
  <c r="P43" i="439" s="1"/>
  <c r="M5" i="439"/>
  <c r="H13" i="439"/>
  <c r="K5" i="441"/>
  <c r="K6" i="441" s="1"/>
  <c r="S5" i="441"/>
  <c r="H5" i="441"/>
  <c r="H6" i="441" s="1"/>
  <c r="E43" i="441" s="1"/>
  <c r="E44" i="441" s="1"/>
  <c r="P37" i="441" s="1"/>
  <c r="P41" i="441" s="1"/>
  <c r="P42" i="441" s="1"/>
  <c r="P43" i="441" s="1"/>
  <c r="M5" i="441"/>
  <c r="H13" i="441"/>
  <c r="K5" i="443"/>
  <c r="K6" i="443" s="1"/>
  <c r="S5" i="443"/>
  <c r="H5" i="443"/>
  <c r="H6" i="443" s="1"/>
  <c r="E43" i="443" s="1"/>
  <c r="E44" i="443" s="1"/>
  <c r="P37" i="443" s="1"/>
  <c r="P41" i="443" s="1"/>
  <c r="P42" i="443" s="1"/>
  <c r="P43" i="443" s="1"/>
  <c r="M5" i="443"/>
  <c r="H13" i="443"/>
  <c r="K5" i="445"/>
  <c r="K6" i="445" s="1"/>
  <c r="S5" i="445"/>
  <c r="H5" i="445"/>
  <c r="H6" i="445" s="1"/>
  <c r="E43" i="445" s="1"/>
  <c r="E44" i="445" s="1"/>
  <c r="P37" i="445" s="1"/>
  <c r="P41" i="445" s="1"/>
  <c r="P42" i="445" s="1"/>
  <c r="P43" i="445" s="1"/>
  <c r="M5" i="445"/>
  <c r="H13" i="445"/>
  <c r="K5" i="447"/>
  <c r="K6" i="447" s="1"/>
  <c r="S5" i="447"/>
  <c r="H5" i="447"/>
  <c r="H6" i="447" s="1"/>
  <c r="E43" i="447" s="1"/>
  <c r="E44" i="447" s="1"/>
  <c r="P37" i="447" s="1"/>
  <c r="P41" i="447" s="1"/>
  <c r="P42" i="447" s="1"/>
  <c r="P43" i="447" s="1"/>
  <c r="M5" i="447"/>
  <c r="H13" i="447"/>
  <c r="K5" i="449"/>
  <c r="K6" i="449" s="1"/>
  <c r="M5" i="449"/>
  <c r="H13" i="449"/>
  <c r="S5" i="449"/>
  <c r="H5" i="449"/>
  <c r="H6" i="449" s="1"/>
  <c r="E43" i="449" s="1"/>
  <c r="E44" i="449" s="1"/>
  <c r="P37" i="449" s="1"/>
  <c r="P41" i="449" s="1"/>
  <c r="P42" i="449" s="1"/>
  <c r="P43" i="449" s="1"/>
  <c r="K5" i="451"/>
  <c r="K6" i="451" s="1"/>
  <c r="M5" i="451"/>
  <c r="H13" i="451"/>
  <c r="S5" i="451"/>
  <c r="H5" i="451"/>
  <c r="H6" i="451" s="1"/>
  <c r="E43" i="451" s="1"/>
  <c r="E44" i="451" s="1"/>
  <c r="P37" i="451" s="1"/>
  <c r="P41" i="451" s="1"/>
  <c r="P42" i="451" s="1"/>
  <c r="P43" i="451" s="1"/>
  <c r="K5" i="453"/>
  <c r="K6" i="453" s="1"/>
  <c r="M5" i="453"/>
  <c r="H13" i="453"/>
  <c r="S5" i="453"/>
  <c r="H5" i="453"/>
  <c r="H6" i="453" s="1"/>
  <c r="E43" i="453" s="1"/>
  <c r="E44" i="453" s="1"/>
  <c r="P37" i="453" s="1"/>
  <c r="P41" i="453" s="1"/>
  <c r="P42" i="453" s="1"/>
  <c r="P43" i="453" s="1"/>
  <c r="S5" i="455"/>
  <c r="H5" i="455"/>
  <c r="H6" i="455" s="1"/>
  <c r="E43" i="455" s="1"/>
  <c r="E44" i="455" s="1"/>
  <c r="P37" i="455" s="1"/>
  <c r="P41" i="455" s="1"/>
  <c r="P42" i="455" s="1"/>
  <c r="P43" i="455" s="1"/>
  <c r="K5" i="455"/>
  <c r="K6" i="455" s="1"/>
  <c r="M5" i="455"/>
  <c r="H13" i="455"/>
  <c r="K5" i="457"/>
  <c r="K6" i="457" s="1"/>
  <c r="S5" i="457"/>
  <c r="H5" i="457"/>
  <c r="H6" i="457" s="1"/>
  <c r="E43" i="457" s="1"/>
  <c r="E44" i="457" s="1"/>
  <c r="P37" i="457" s="1"/>
  <c r="P41" i="457" s="1"/>
  <c r="P42" i="457" s="1"/>
  <c r="P43" i="457" s="1"/>
  <c r="M5" i="457"/>
  <c r="H13" i="457"/>
  <c r="K5" i="459"/>
  <c r="K6" i="459" s="1"/>
  <c r="M5" i="459"/>
  <c r="H13" i="459"/>
  <c r="S5" i="459"/>
  <c r="H5" i="459"/>
  <c r="H6" i="459" s="1"/>
  <c r="E43" i="459" s="1"/>
  <c r="E44" i="459" s="1"/>
  <c r="P37" i="459" s="1"/>
  <c r="P41" i="459" s="1"/>
  <c r="P42" i="459" s="1"/>
  <c r="P43" i="459" s="1"/>
  <c r="K5" i="461"/>
  <c r="K6" i="461" s="1"/>
  <c r="M5" i="461"/>
  <c r="H13" i="461"/>
  <c r="S5" i="461"/>
  <c r="H5" i="461"/>
  <c r="H6" i="461" s="1"/>
  <c r="E43" i="461" s="1"/>
  <c r="E44" i="461" s="1"/>
  <c r="P37" i="461" s="1"/>
  <c r="P41" i="461" s="1"/>
  <c r="P42" i="461" s="1"/>
  <c r="P43" i="461" s="1"/>
  <c r="K5" i="463"/>
  <c r="K6" i="463" s="1"/>
  <c r="M5" i="463"/>
  <c r="H13" i="463"/>
  <c r="S5" i="463"/>
  <c r="H5" i="463"/>
  <c r="H6" i="463" s="1"/>
  <c r="E43" i="463" s="1"/>
  <c r="E44" i="463" s="1"/>
  <c r="P37" i="463" s="1"/>
  <c r="P41" i="463" s="1"/>
  <c r="P42" i="463" s="1"/>
  <c r="P43" i="463" s="1"/>
  <c r="S5" i="465"/>
  <c r="K5" i="465"/>
  <c r="K6" i="465" s="1"/>
  <c r="H5" i="465"/>
  <c r="H6" i="465" s="1"/>
  <c r="E43" i="465" s="1"/>
  <c r="E44" i="465" s="1"/>
  <c r="P37" i="465" s="1"/>
  <c r="P41" i="465" s="1"/>
  <c r="P42" i="465" s="1"/>
  <c r="P43" i="465" s="1"/>
  <c r="M5" i="465"/>
  <c r="H13" i="465"/>
  <c r="K5" i="467"/>
  <c r="K6" i="467" s="1"/>
  <c r="M5" i="467"/>
  <c r="H13" i="467"/>
  <c r="H5" i="467"/>
  <c r="H6" i="467" s="1"/>
  <c r="E43" i="467" s="1"/>
  <c r="E44" i="467" s="1"/>
  <c r="P37" i="467" s="1"/>
  <c r="P41" i="467" s="1"/>
  <c r="P42" i="467" s="1"/>
  <c r="P43" i="467" s="1"/>
  <c r="S5" i="467"/>
  <c r="K5" i="469"/>
  <c r="K6" i="469" s="1"/>
  <c r="M5" i="469"/>
  <c r="H13" i="469"/>
  <c r="H5" i="469"/>
  <c r="H6" i="469" s="1"/>
  <c r="E43" i="469" s="1"/>
  <c r="E44" i="469" s="1"/>
  <c r="P37" i="469" s="1"/>
  <c r="P41" i="469" s="1"/>
  <c r="P42" i="469" s="1"/>
  <c r="P43" i="469" s="1"/>
  <c r="S5" i="469"/>
  <c r="K5" i="471"/>
  <c r="K6" i="471" s="1"/>
  <c r="S5" i="471"/>
  <c r="H5" i="471"/>
  <c r="H6" i="471" s="1"/>
  <c r="E43" i="471" s="1"/>
  <c r="E44" i="471" s="1"/>
  <c r="P37" i="471" s="1"/>
  <c r="P41" i="471" s="1"/>
  <c r="P42" i="471" s="1"/>
  <c r="P43" i="471" s="1"/>
  <c r="M5" i="471"/>
  <c r="H13" i="471"/>
  <c r="K5" i="274"/>
  <c r="K6" i="274" s="1"/>
  <c r="K5" i="276"/>
  <c r="K6" i="276" s="1"/>
  <c r="K5" i="278"/>
  <c r="K6" i="278" s="1"/>
  <c r="K5" i="280"/>
  <c r="K6" i="280" s="1"/>
  <c r="K5" i="282"/>
  <c r="K6" i="282" s="1"/>
  <c r="K5" i="284"/>
  <c r="K6" i="284" s="1"/>
  <c r="K5" i="286"/>
  <c r="K6" i="286" s="1"/>
  <c r="K5" i="288"/>
  <c r="K6" i="288" s="1"/>
  <c r="K5" i="290"/>
  <c r="K6" i="290" s="1"/>
  <c r="K5" i="292"/>
  <c r="K6" i="292" s="1"/>
  <c r="K5" i="294"/>
  <c r="K6" i="294" s="1"/>
  <c r="K5" i="296"/>
  <c r="K6" i="296" s="1"/>
  <c r="K5" i="298"/>
  <c r="K6" i="298" s="1"/>
  <c r="K13" i="301"/>
  <c r="K23" i="301" s="1"/>
  <c r="H24" i="301"/>
  <c r="H22" i="301"/>
  <c r="H20" i="301"/>
  <c r="D13" i="303"/>
  <c r="H31" i="303" s="1"/>
  <c r="H23" i="303"/>
  <c r="H21" i="303"/>
  <c r="H19" i="303"/>
  <c r="K5" i="303"/>
  <c r="K6" i="303" s="1"/>
  <c r="K13" i="309"/>
  <c r="K23" i="309" s="1"/>
  <c r="H24" i="309"/>
  <c r="H22" i="309"/>
  <c r="H20" i="309"/>
  <c r="D13" i="316"/>
  <c r="H31" i="316" s="1"/>
  <c r="H23" i="316"/>
  <c r="H21" i="316"/>
  <c r="H19" i="316"/>
  <c r="K5" i="316"/>
  <c r="K6" i="316" s="1"/>
  <c r="K13" i="323"/>
  <c r="K24" i="323" s="1"/>
  <c r="H24" i="323"/>
  <c r="H22" i="323"/>
  <c r="H20" i="323"/>
  <c r="D13" i="329"/>
  <c r="H30" i="329" s="1"/>
  <c r="H23" i="329"/>
  <c r="H21" i="329"/>
  <c r="H19" i="329"/>
  <c r="K5" i="329"/>
  <c r="K6" i="329" s="1"/>
  <c r="K5" i="330"/>
  <c r="K6" i="330" s="1"/>
  <c r="K5" i="332"/>
  <c r="K6" i="332" s="1"/>
  <c r="K5" i="338"/>
  <c r="K6" i="338" s="1"/>
  <c r="K5" i="342"/>
  <c r="K6" i="342" s="1"/>
  <c r="H13" i="350"/>
  <c r="D13" i="350" s="1"/>
  <c r="D13" i="353"/>
  <c r="H30" i="353" s="1"/>
  <c r="H23" i="353"/>
  <c r="H21" i="353"/>
  <c r="H19" i="353"/>
  <c r="D13" i="357"/>
  <c r="H30" i="357" s="1"/>
  <c r="H23" i="357"/>
  <c r="H21" i="357"/>
  <c r="H19" i="357"/>
  <c r="D13" i="361"/>
  <c r="H30" i="361" s="1"/>
  <c r="H23" i="361"/>
  <c r="H21" i="361"/>
  <c r="H19" i="361"/>
  <c r="K5" i="361"/>
  <c r="K6" i="361" s="1"/>
  <c r="K13" i="366"/>
  <c r="K23" i="366" s="1"/>
  <c r="H24" i="366"/>
  <c r="H22" i="366"/>
  <c r="H20" i="366"/>
  <c r="K5" i="366"/>
  <c r="K6" i="366" s="1"/>
  <c r="H5" i="361"/>
  <c r="H6" i="361" s="1"/>
  <c r="E42" i="361" s="1"/>
  <c r="E43" i="361" s="1"/>
  <c r="L37" i="361" s="1"/>
  <c r="L41" i="361" s="1"/>
  <c r="L42" i="361" s="1"/>
  <c r="K5" i="357"/>
  <c r="K6" i="357" s="1"/>
  <c r="K5" i="353"/>
  <c r="K6" i="353" s="1"/>
  <c r="H5" i="316"/>
  <c r="H6" i="316" s="1"/>
  <c r="E42" i="316" s="1"/>
  <c r="E43" i="316" s="1"/>
  <c r="L37" i="316" s="1"/>
  <c r="L41" i="316" s="1"/>
  <c r="L42" i="316" s="1"/>
  <c r="K5" i="311"/>
  <c r="K6" i="311" s="1"/>
  <c r="H5" i="303"/>
  <c r="H6" i="303" s="1"/>
  <c r="E42" i="303" s="1"/>
  <c r="E43" i="303" s="1"/>
  <c r="L37" i="303" s="1"/>
  <c r="L41" i="303" s="1"/>
  <c r="L42" i="303" s="1"/>
  <c r="H13" i="365"/>
  <c r="H5" i="365"/>
  <c r="H6" i="365" s="1"/>
  <c r="E42" i="365" s="1"/>
  <c r="E43" i="365" s="1"/>
  <c r="L37" i="365" s="1"/>
  <c r="L41" i="365" s="1"/>
  <c r="L42" i="365" s="1"/>
  <c r="H13" i="360"/>
  <c r="H5" i="360"/>
  <c r="H6" i="360" s="1"/>
  <c r="E42" i="360" s="1"/>
  <c r="E43" i="360" s="1"/>
  <c r="L37" i="360" s="1"/>
  <c r="L41" i="360" s="1"/>
  <c r="L42" i="360" s="1"/>
  <c r="H13" i="356"/>
  <c r="H5" i="356"/>
  <c r="H6" i="356" s="1"/>
  <c r="E42" i="356" s="1"/>
  <c r="E43" i="356" s="1"/>
  <c r="L37" i="356" s="1"/>
  <c r="L41" i="356" s="1"/>
  <c r="L42" i="356" s="1"/>
  <c r="H5" i="352"/>
  <c r="H6" i="352" s="1"/>
  <c r="E42" i="352" s="1"/>
  <c r="E43" i="352" s="1"/>
  <c r="L37" i="352" s="1"/>
  <c r="L41" i="352" s="1"/>
  <c r="L42" i="352" s="1"/>
  <c r="H13" i="352"/>
  <c r="K5" i="352"/>
  <c r="K6" i="352" s="1"/>
  <c r="H13" i="345"/>
  <c r="H5" i="345"/>
  <c r="H6" i="345" s="1"/>
  <c r="E42" i="345" s="1"/>
  <c r="E43" i="345" s="1"/>
  <c r="L37" i="345" s="1"/>
  <c r="L41" i="345" s="1"/>
  <c r="H13" i="341"/>
  <c r="H5" i="341"/>
  <c r="H6" i="341" s="1"/>
  <c r="E42" i="341" s="1"/>
  <c r="E43" i="341" s="1"/>
  <c r="L37" i="341" s="1"/>
  <c r="L41" i="341" s="1"/>
  <c r="L42" i="341" s="1"/>
  <c r="H5" i="328"/>
  <c r="H6" i="328" s="1"/>
  <c r="E42" i="328" s="1"/>
  <c r="E43" i="328" s="1"/>
  <c r="L37" i="328" s="1"/>
  <c r="L41" i="328" s="1"/>
  <c r="L42" i="328" s="1"/>
  <c r="K5" i="328"/>
  <c r="K6" i="328" s="1"/>
  <c r="H13" i="325"/>
  <c r="H5" i="325"/>
  <c r="H6" i="325" s="1"/>
  <c r="E42" i="325" s="1"/>
  <c r="E43" i="325" s="1"/>
  <c r="L37" i="325" s="1"/>
  <c r="L41" i="325" s="1"/>
  <c r="L42" i="325" s="1"/>
  <c r="H5" i="322"/>
  <c r="H6" i="322" s="1"/>
  <c r="E42" i="322" s="1"/>
  <c r="E43" i="322" s="1"/>
  <c r="L37" i="322" s="1"/>
  <c r="L41" i="322" s="1"/>
  <c r="L42" i="322" s="1"/>
  <c r="H13" i="322"/>
  <c r="K5" i="322"/>
  <c r="K6" i="322" s="1"/>
  <c r="H13" i="308"/>
  <c r="H5" i="308"/>
  <c r="H6" i="308" s="1"/>
  <c r="E42" i="308" s="1"/>
  <c r="E43" i="308" s="1"/>
  <c r="L37" i="308" s="1"/>
  <c r="L41" i="308" s="1"/>
  <c r="L42" i="308" s="1"/>
  <c r="H5" i="302"/>
  <c r="H6" i="302" s="1"/>
  <c r="E42" i="302" s="1"/>
  <c r="E43" i="302" s="1"/>
  <c r="L37" i="302" s="1"/>
  <c r="L41" i="302" s="1"/>
  <c r="L42" i="302" s="1"/>
  <c r="H13" i="302"/>
  <c r="K5" i="302"/>
  <c r="K6" i="302" s="1"/>
  <c r="H13" i="372"/>
  <c r="H5" i="372"/>
  <c r="H6" i="372" s="1"/>
  <c r="E42" i="372" s="1"/>
  <c r="E43" i="372" s="1"/>
  <c r="L37" i="372" s="1"/>
  <c r="L41" i="372" s="1"/>
  <c r="L42" i="372" s="1"/>
  <c r="H13" i="354"/>
  <c r="K5" i="354"/>
  <c r="K6" i="354" s="1"/>
  <c r="H5" i="354"/>
  <c r="H6" i="354" s="1"/>
  <c r="E42" i="354" s="1"/>
  <c r="E43" i="354" s="1"/>
  <c r="L37" i="354" s="1"/>
  <c r="L41" i="354" s="1"/>
  <c r="L42" i="354" s="1"/>
  <c r="H13" i="348"/>
  <c r="H5" i="348"/>
  <c r="H6" i="348" s="1"/>
  <c r="E42" i="348" s="1"/>
  <c r="E43" i="348" s="1"/>
  <c r="L37" i="348" s="1"/>
  <c r="L41" i="348" s="1"/>
  <c r="L42" i="348" s="1"/>
  <c r="H13" i="344"/>
  <c r="K5" i="344"/>
  <c r="K6" i="344" s="1"/>
  <c r="H5" i="344"/>
  <c r="H6" i="344" s="1"/>
  <c r="E42" i="344" s="1"/>
  <c r="E43" i="344" s="1"/>
  <c r="L37" i="344" s="1"/>
  <c r="L41" i="344" s="1"/>
  <c r="L42" i="344" s="1"/>
  <c r="H13" i="340"/>
  <c r="H5" i="340"/>
  <c r="H6" i="340" s="1"/>
  <c r="E42" i="340" s="1"/>
  <c r="E43" i="340" s="1"/>
  <c r="L37" i="340" s="1"/>
  <c r="L41" i="340" s="1"/>
  <c r="L42" i="340" s="1"/>
  <c r="H13" i="334"/>
  <c r="K5" i="334"/>
  <c r="K6" i="334" s="1"/>
  <c r="H5" i="334"/>
  <c r="H6" i="334" s="1"/>
  <c r="E42" i="334" s="1"/>
  <c r="E43" i="334" s="1"/>
  <c r="L37" i="334" s="1"/>
  <c r="L41" i="334" s="1"/>
  <c r="L42" i="334" s="1"/>
  <c r="H13" i="326"/>
  <c r="H5" i="326"/>
  <c r="H6" i="326" s="1"/>
  <c r="E42" i="326" s="1"/>
  <c r="E43" i="326" s="1"/>
  <c r="L37" i="326" s="1"/>
  <c r="L41" i="326" s="1"/>
  <c r="L42" i="326" s="1"/>
  <c r="H13" i="320"/>
  <c r="H5" i="320"/>
  <c r="H6" i="320" s="1"/>
  <c r="E42" i="320" s="1"/>
  <c r="E43" i="320" s="1"/>
  <c r="L37" i="320" s="1"/>
  <c r="L41" i="320" s="1"/>
  <c r="L42" i="320" s="1"/>
  <c r="K5" i="320"/>
  <c r="K6" i="320" s="1"/>
  <c r="S24" i="373"/>
  <c r="H34" i="373"/>
  <c r="H32" i="373"/>
  <c r="H31" i="366"/>
  <c r="K24" i="366"/>
  <c r="H30" i="363"/>
  <c r="H31" i="363"/>
  <c r="H29" i="363"/>
  <c r="H25" i="363"/>
  <c r="K24" i="363"/>
  <c r="K23" i="363"/>
  <c r="K22" i="363"/>
  <c r="K21" i="363"/>
  <c r="K20" i="363"/>
  <c r="K19" i="363"/>
  <c r="K18" i="363"/>
  <c r="K12" i="363"/>
  <c r="K17" i="363"/>
  <c r="H31" i="361"/>
  <c r="K24" i="361"/>
  <c r="K23" i="361"/>
  <c r="K22" i="361"/>
  <c r="K21" i="361"/>
  <c r="K20" i="361"/>
  <c r="K19" i="361"/>
  <c r="K18" i="361"/>
  <c r="K12" i="361"/>
  <c r="K17" i="361"/>
  <c r="H30" i="359"/>
  <c r="H31" i="359"/>
  <c r="H29" i="359"/>
  <c r="H25" i="359"/>
  <c r="K24" i="359"/>
  <c r="K23" i="359"/>
  <c r="K22" i="359"/>
  <c r="K21" i="359"/>
  <c r="K20" i="359"/>
  <c r="K19" i="359"/>
  <c r="K18" i="359"/>
  <c r="K12" i="359"/>
  <c r="K17" i="359"/>
  <c r="H31" i="357"/>
  <c r="K23" i="357"/>
  <c r="K21" i="357"/>
  <c r="K19" i="357"/>
  <c r="K12" i="357"/>
  <c r="H30" i="355"/>
  <c r="H31" i="355"/>
  <c r="H29" i="355"/>
  <c r="H25" i="355"/>
  <c r="K24" i="355"/>
  <c r="K23" i="355"/>
  <c r="K22" i="355"/>
  <c r="K21" i="355"/>
  <c r="K20" i="355"/>
  <c r="K19" i="355"/>
  <c r="K18" i="355"/>
  <c r="K12" i="355"/>
  <c r="K17" i="355"/>
  <c r="H31" i="353"/>
  <c r="K24" i="353"/>
  <c r="K23" i="353"/>
  <c r="K22" i="353"/>
  <c r="K21" i="353"/>
  <c r="K20" i="353"/>
  <c r="K19" i="353"/>
  <c r="K18" i="353"/>
  <c r="K12" i="353"/>
  <c r="K17" i="353"/>
  <c r="H30" i="351"/>
  <c r="H31" i="351"/>
  <c r="H29" i="351"/>
  <c r="H25" i="351"/>
  <c r="K24" i="351"/>
  <c r="K23" i="351"/>
  <c r="K22" i="351"/>
  <c r="K21" i="351"/>
  <c r="K20" i="351"/>
  <c r="K19" i="351"/>
  <c r="K18" i="351"/>
  <c r="K12" i="351"/>
  <c r="K17" i="351"/>
  <c r="H20" i="350"/>
  <c r="L41" i="350"/>
  <c r="L42" i="350" s="1"/>
  <c r="H30" i="349"/>
  <c r="H31" i="349"/>
  <c r="H29" i="349"/>
  <c r="H25" i="349"/>
  <c r="K24" i="349"/>
  <c r="K23" i="349"/>
  <c r="K22" i="349"/>
  <c r="K21" i="349"/>
  <c r="K20" i="349"/>
  <c r="K19" i="349"/>
  <c r="K18" i="349"/>
  <c r="K12" i="349"/>
  <c r="K17" i="349"/>
  <c r="H30" i="335"/>
  <c r="H31" i="335"/>
  <c r="H29" i="335"/>
  <c r="H25" i="335"/>
  <c r="K24" i="335"/>
  <c r="K23" i="335"/>
  <c r="K22" i="335"/>
  <c r="K21" i="335"/>
  <c r="K20" i="335"/>
  <c r="K19" i="335"/>
  <c r="K18" i="335"/>
  <c r="K12" i="335"/>
  <c r="K17" i="335"/>
  <c r="H30" i="331"/>
  <c r="H31" i="331"/>
  <c r="H29" i="331"/>
  <c r="H25" i="331"/>
  <c r="K24" i="331"/>
  <c r="K23" i="331"/>
  <c r="K22" i="331"/>
  <c r="K21" i="331"/>
  <c r="K20" i="331"/>
  <c r="K19" i="331"/>
  <c r="K18" i="331"/>
  <c r="K12" i="331"/>
  <c r="K17" i="331"/>
  <c r="H31" i="329"/>
  <c r="K24" i="329"/>
  <c r="K23" i="329"/>
  <c r="K22" i="329"/>
  <c r="K21" i="329"/>
  <c r="K20" i="329"/>
  <c r="K19" i="329"/>
  <c r="K18" i="329"/>
  <c r="K12" i="329"/>
  <c r="K17" i="329"/>
  <c r="H30" i="328"/>
  <c r="H31" i="328"/>
  <c r="H29" i="328"/>
  <c r="K24" i="328"/>
  <c r="K23" i="328"/>
  <c r="K22" i="328"/>
  <c r="K21" i="328"/>
  <c r="K20" i="328"/>
  <c r="K19" i="328"/>
  <c r="K18" i="328"/>
  <c r="K12" i="328"/>
  <c r="K17" i="328"/>
  <c r="H30" i="327"/>
  <c r="H31" i="327"/>
  <c r="H29" i="327"/>
  <c r="H25" i="327"/>
  <c r="K24" i="327"/>
  <c r="K23" i="327"/>
  <c r="K22" i="327"/>
  <c r="K21" i="327"/>
  <c r="K20" i="327"/>
  <c r="K19" i="327"/>
  <c r="K18" i="327"/>
  <c r="K12" i="327"/>
  <c r="K17" i="327"/>
  <c r="H30" i="323"/>
  <c r="K23" i="323"/>
  <c r="K21" i="323"/>
  <c r="K19" i="323"/>
  <c r="K12" i="323"/>
  <c r="H30" i="321"/>
  <c r="H31" i="321"/>
  <c r="H29" i="321"/>
  <c r="H25" i="321"/>
  <c r="K24" i="321"/>
  <c r="K23" i="321"/>
  <c r="K22" i="321"/>
  <c r="K21" i="321"/>
  <c r="K20" i="321"/>
  <c r="K19" i="321"/>
  <c r="K18" i="321"/>
  <c r="K12" i="321"/>
  <c r="K17" i="321"/>
  <c r="H30" i="319"/>
  <c r="H31" i="319"/>
  <c r="H29" i="319"/>
  <c r="H25" i="319"/>
  <c r="K24" i="319"/>
  <c r="K23" i="319"/>
  <c r="K22" i="319"/>
  <c r="K21" i="319"/>
  <c r="K20" i="319"/>
  <c r="K19" i="319"/>
  <c r="K18" i="319"/>
  <c r="K12" i="319"/>
  <c r="K17" i="319"/>
  <c r="K19" i="318"/>
  <c r="K24" i="316"/>
  <c r="K23" i="316"/>
  <c r="K22" i="316"/>
  <c r="K21" i="316"/>
  <c r="K20" i="316"/>
  <c r="K19" i="316"/>
  <c r="K18" i="316"/>
  <c r="K12" i="316"/>
  <c r="K17" i="316"/>
  <c r="H30" i="314"/>
  <c r="H31" i="314"/>
  <c r="H29" i="314"/>
  <c r="H25" i="314"/>
  <c r="K24" i="314"/>
  <c r="K23" i="314"/>
  <c r="K22" i="314"/>
  <c r="K21" i="314"/>
  <c r="K20" i="314"/>
  <c r="K19" i="314"/>
  <c r="K18" i="314"/>
  <c r="K12" i="314"/>
  <c r="K17" i="314"/>
  <c r="H30" i="312"/>
  <c r="H31" i="312"/>
  <c r="H29" i="312"/>
  <c r="H25" i="312"/>
  <c r="K24" i="312"/>
  <c r="K23" i="312"/>
  <c r="K22" i="312"/>
  <c r="K21" i="312"/>
  <c r="K20" i="312"/>
  <c r="K19" i="312"/>
  <c r="K18" i="312"/>
  <c r="K12" i="312"/>
  <c r="K17" i="312"/>
  <c r="H30" i="310"/>
  <c r="H31" i="310"/>
  <c r="H29" i="310"/>
  <c r="H25" i="310"/>
  <c r="K24" i="310"/>
  <c r="K23" i="310"/>
  <c r="K22" i="310"/>
  <c r="K21" i="310"/>
  <c r="K20" i="310"/>
  <c r="K19" i="310"/>
  <c r="K18" i="310"/>
  <c r="K12" i="310"/>
  <c r="K17" i="310"/>
  <c r="H30" i="309"/>
  <c r="H31" i="309"/>
  <c r="H29" i="309"/>
  <c r="K18" i="309"/>
  <c r="H30" i="306"/>
  <c r="H31" i="306"/>
  <c r="H29" i="306"/>
  <c r="H25" i="306"/>
  <c r="K24" i="306"/>
  <c r="K23" i="306"/>
  <c r="K22" i="306"/>
  <c r="K21" i="306"/>
  <c r="K20" i="306"/>
  <c r="K19" i="306"/>
  <c r="K18" i="306"/>
  <c r="K12" i="306"/>
  <c r="K17" i="306"/>
  <c r="H30" i="304"/>
  <c r="H31" i="304"/>
  <c r="H29" i="304"/>
  <c r="H25" i="304"/>
  <c r="K24" i="304"/>
  <c r="K23" i="304"/>
  <c r="K22" i="304"/>
  <c r="K21" i="304"/>
  <c r="K20" i="304"/>
  <c r="K19" i="304"/>
  <c r="K18" i="304"/>
  <c r="K12" i="304"/>
  <c r="K17" i="304"/>
  <c r="H30" i="303"/>
  <c r="H29" i="303"/>
  <c r="K23" i="303"/>
  <c r="K21" i="303"/>
  <c r="K19" i="303"/>
  <c r="K12" i="303"/>
  <c r="H30" i="301"/>
  <c r="H31" i="301"/>
  <c r="H29" i="301"/>
  <c r="K24" i="301"/>
  <c r="K22" i="301"/>
  <c r="K20" i="301"/>
  <c r="K18" i="301"/>
  <c r="K17" i="301"/>
  <c r="H30" i="300"/>
  <c r="H31" i="300"/>
  <c r="H29" i="300"/>
  <c r="H25" i="300"/>
  <c r="K24" i="300"/>
  <c r="K23" i="300"/>
  <c r="K22" i="300"/>
  <c r="K21" i="300"/>
  <c r="K20" i="300"/>
  <c r="K19" i="300"/>
  <c r="K18" i="300"/>
  <c r="K12" i="300"/>
  <c r="K17" i="300"/>
  <c r="H30" i="299"/>
  <c r="H31" i="299"/>
  <c r="H29" i="299"/>
  <c r="K24" i="299"/>
  <c r="K23" i="299"/>
  <c r="K22" i="299"/>
  <c r="K21" i="299"/>
  <c r="K20" i="299"/>
  <c r="K19" i="299"/>
  <c r="K18" i="299"/>
  <c r="K12" i="299"/>
  <c r="K17" i="299"/>
  <c r="D13" i="298"/>
  <c r="H23" i="298"/>
  <c r="H21" i="298"/>
  <c r="H19" i="298"/>
  <c r="H17" i="298"/>
  <c r="K13" i="297"/>
  <c r="D13" i="297"/>
  <c r="H24" i="297"/>
  <c r="H23" i="297"/>
  <c r="H22" i="297"/>
  <c r="H21" i="297"/>
  <c r="H20" i="297"/>
  <c r="H19" i="297"/>
  <c r="H18" i="297"/>
  <c r="H17" i="297"/>
  <c r="K13" i="296"/>
  <c r="D13" i="296"/>
  <c r="H24" i="296"/>
  <c r="H23" i="296"/>
  <c r="H22" i="296"/>
  <c r="H21" i="296"/>
  <c r="H20" i="296"/>
  <c r="H19" i="296"/>
  <c r="H18" i="296"/>
  <c r="H17" i="296"/>
  <c r="K13" i="295"/>
  <c r="D13" i="295"/>
  <c r="H24" i="295"/>
  <c r="H23" i="295"/>
  <c r="H22" i="295"/>
  <c r="H21" i="295"/>
  <c r="H20" i="295"/>
  <c r="H19" i="295"/>
  <c r="H18" i="295"/>
  <c r="H17" i="295"/>
  <c r="H24" i="294"/>
  <c r="K13" i="293"/>
  <c r="K17" i="293" s="1"/>
  <c r="D13" i="293"/>
  <c r="H24" i="293"/>
  <c r="H23" i="293"/>
  <c r="H22" i="293"/>
  <c r="H21" i="293"/>
  <c r="H20" i="293"/>
  <c r="H19" i="293"/>
  <c r="H18" i="293"/>
  <c r="H17" i="293"/>
  <c r="K13" i="292"/>
  <c r="D13" i="292"/>
  <c r="H24" i="292"/>
  <c r="H23" i="292"/>
  <c r="H22" i="292"/>
  <c r="H21" i="292"/>
  <c r="H20" i="292"/>
  <c r="H19" i="292"/>
  <c r="H18" i="292"/>
  <c r="H17" i="292"/>
  <c r="K13" i="291"/>
  <c r="D13" i="291"/>
  <c r="H24" i="291"/>
  <c r="H23" i="291"/>
  <c r="H22" i="291"/>
  <c r="H21" i="291"/>
  <c r="H20" i="291"/>
  <c r="H19" i="291"/>
  <c r="H18" i="291"/>
  <c r="H17" i="291"/>
  <c r="K13" i="290"/>
  <c r="H24" i="290"/>
  <c r="H22" i="290"/>
  <c r="H20" i="290"/>
  <c r="H18" i="290"/>
  <c r="D13" i="289"/>
  <c r="H23" i="288"/>
  <c r="K13" i="287"/>
  <c r="D13" i="287"/>
  <c r="H24" i="287"/>
  <c r="H23" i="287"/>
  <c r="H22" i="287"/>
  <c r="H21" i="287"/>
  <c r="H20" i="287"/>
  <c r="H19" i="287"/>
  <c r="H18" i="287"/>
  <c r="H17" i="287"/>
  <c r="K13" i="286"/>
  <c r="D13" i="286"/>
  <c r="H24" i="286"/>
  <c r="H23" i="286"/>
  <c r="H22" i="286"/>
  <c r="H21" i="286"/>
  <c r="H20" i="286"/>
  <c r="H19" i="286"/>
  <c r="H18" i="286"/>
  <c r="H17" i="286"/>
  <c r="H23" i="285"/>
  <c r="D13" i="284"/>
  <c r="H23" i="284"/>
  <c r="H21" i="284"/>
  <c r="H19" i="284"/>
  <c r="H17" i="284"/>
  <c r="K13" i="283"/>
  <c r="D13" i="283"/>
  <c r="H24" i="283"/>
  <c r="H23" i="283"/>
  <c r="H22" i="283"/>
  <c r="H21" i="283"/>
  <c r="H20" i="283"/>
  <c r="H19" i="283"/>
  <c r="H18" i="283"/>
  <c r="H17" i="283"/>
  <c r="K13" i="282"/>
  <c r="H24" i="282"/>
  <c r="H22" i="282"/>
  <c r="H20" i="282"/>
  <c r="H18" i="282"/>
  <c r="D13" i="281"/>
  <c r="H23" i="280"/>
  <c r="K13" i="279"/>
  <c r="D13" i="279"/>
  <c r="H24" i="279"/>
  <c r="H23" i="279"/>
  <c r="H22" i="279"/>
  <c r="H21" i="279"/>
  <c r="H20" i="279"/>
  <c r="H19" i="279"/>
  <c r="H18" i="279"/>
  <c r="H17" i="279"/>
  <c r="K13" i="278"/>
  <c r="D13" i="278"/>
  <c r="H24" i="278"/>
  <c r="H23" i="278"/>
  <c r="H22" i="278"/>
  <c r="H21" i="278"/>
  <c r="H20" i="278"/>
  <c r="H19" i="278"/>
  <c r="H18" i="278"/>
  <c r="H17" i="278"/>
  <c r="H23" i="277"/>
  <c r="K13" i="276"/>
  <c r="D13" i="276"/>
  <c r="H24" i="276"/>
  <c r="H23" i="276"/>
  <c r="H22" i="276"/>
  <c r="H21" i="276"/>
  <c r="H20" i="276"/>
  <c r="H19" i="276"/>
  <c r="H18" i="276"/>
  <c r="H17" i="276"/>
  <c r="K13" i="275"/>
  <c r="D13" i="275"/>
  <c r="H24" i="275"/>
  <c r="H23" i="275"/>
  <c r="H22" i="275"/>
  <c r="H21" i="275"/>
  <c r="H20" i="275"/>
  <c r="H19" i="275"/>
  <c r="H18" i="275"/>
  <c r="H17" i="275"/>
  <c r="K13" i="273"/>
  <c r="D13" i="273"/>
  <c r="H24" i="273"/>
  <c r="H23" i="273"/>
  <c r="H22" i="273"/>
  <c r="H21" i="273"/>
  <c r="H20" i="273"/>
  <c r="H19" i="273"/>
  <c r="H18" i="273"/>
  <c r="H17" i="273"/>
  <c r="L13" i="62"/>
  <c r="J13" i="62"/>
  <c r="J17" i="62" s="1"/>
  <c r="R13" i="62"/>
  <c r="R22" i="62" s="1"/>
  <c r="G19" i="62"/>
  <c r="G18" i="62"/>
  <c r="R18" i="62"/>
  <c r="R23" i="62"/>
  <c r="R19" i="62"/>
  <c r="R17" i="62"/>
  <c r="H17" i="274" l="1"/>
  <c r="H19" i="274"/>
  <c r="H21" i="274"/>
  <c r="H23" i="274"/>
  <c r="D13" i="274"/>
  <c r="H25" i="299"/>
  <c r="K68" i="8"/>
  <c r="K16" i="8"/>
  <c r="H18" i="373"/>
  <c r="H19" i="373"/>
  <c r="H20" i="373"/>
  <c r="H21" i="373"/>
  <c r="H22" i="373"/>
  <c r="M13" i="373"/>
  <c r="H23" i="373"/>
  <c r="H17" i="373"/>
  <c r="S13" i="373"/>
  <c r="H24" i="373"/>
  <c r="K13" i="373"/>
  <c r="H25" i="361"/>
  <c r="H25" i="353"/>
  <c r="H6" i="374"/>
  <c r="E43" i="374" s="1"/>
  <c r="E44" i="374" s="1"/>
  <c r="P37" i="374" s="1"/>
  <c r="P41" i="374" s="1"/>
  <c r="P42" i="374" s="1"/>
  <c r="P43" i="374" s="1"/>
  <c r="L20" i="62"/>
  <c r="L23" i="62"/>
  <c r="L12" i="62"/>
  <c r="K20" i="8"/>
  <c r="H25" i="329"/>
  <c r="H6" i="375"/>
  <c r="E43" i="375" s="1"/>
  <c r="E44" i="375" s="1"/>
  <c r="P37" i="375" s="1"/>
  <c r="P41" i="375" s="1"/>
  <c r="P42" i="375" s="1"/>
  <c r="P43" i="375" s="1"/>
  <c r="K28" i="8"/>
  <c r="K15" i="8"/>
  <c r="K11" i="8"/>
  <c r="K106" i="8"/>
  <c r="K102" i="8"/>
  <c r="K98" i="8"/>
  <c r="K94" i="8"/>
  <c r="K90" i="8"/>
  <c r="K82" i="8"/>
  <c r="K78" i="8"/>
  <c r="K48" i="8"/>
  <c r="K18" i="8"/>
  <c r="K14" i="8"/>
  <c r="J18" i="62"/>
  <c r="J24" i="62"/>
  <c r="J12" i="62"/>
  <c r="H25" i="357"/>
  <c r="K56" i="8"/>
  <c r="K44" i="8"/>
  <c r="K26" i="8"/>
  <c r="K22" i="8"/>
  <c r="D13" i="272"/>
  <c r="H18" i="272"/>
  <c r="H19" i="272"/>
  <c r="H20" i="272"/>
  <c r="K13" i="272"/>
  <c r="H21" i="272"/>
  <c r="H22" i="272"/>
  <c r="H23" i="272"/>
  <c r="H17" i="272"/>
  <c r="H24" i="272"/>
  <c r="K52" i="8"/>
  <c r="C13" i="62"/>
  <c r="G34" i="62" s="1"/>
  <c r="K72" i="8"/>
  <c r="K42" i="8"/>
  <c r="K38" i="8"/>
  <c r="M6" i="373"/>
  <c r="P5" i="373"/>
  <c r="P6" i="373" s="1"/>
  <c r="M24" i="373"/>
  <c r="H18" i="274"/>
  <c r="H20" i="274"/>
  <c r="H22" i="274"/>
  <c r="H24" i="274"/>
  <c r="H19" i="280"/>
  <c r="H17" i="281"/>
  <c r="H18" i="284"/>
  <c r="H20" i="284"/>
  <c r="H22" i="284"/>
  <c r="H24" i="284"/>
  <c r="H19" i="288"/>
  <c r="H17" i="289"/>
  <c r="H17" i="290"/>
  <c r="H19" i="290"/>
  <c r="H21" i="290"/>
  <c r="H23" i="290"/>
  <c r="H20" i="294"/>
  <c r="K17" i="303"/>
  <c r="K18" i="303"/>
  <c r="K25" i="303" s="1"/>
  <c r="K20" i="303"/>
  <c r="K22" i="303"/>
  <c r="H31" i="318"/>
  <c r="K17" i="357"/>
  <c r="K18" i="357"/>
  <c r="L38" i="357" s="1"/>
  <c r="L43" i="357" s="1"/>
  <c r="K20" i="357"/>
  <c r="K22" i="357"/>
  <c r="K17" i="366"/>
  <c r="H25" i="318"/>
  <c r="H25" i="323"/>
  <c r="H19" i="277"/>
  <c r="H17" i="280"/>
  <c r="H21" i="280"/>
  <c r="D13" i="280"/>
  <c r="H21" i="281"/>
  <c r="H17" i="282"/>
  <c r="H25" i="282" s="1"/>
  <c r="H19" i="282"/>
  <c r="H21" i="282"/>
  <c r="H23" i="282"/>
  <c r="H19" i="285"/>
  <c r="H17" i="288"/>
  <c r="H21" i="288"/>
  <c r="D13" i="288"/>
  <c r="H31" i="288" s="1"/>
  <c r="H21" i="289"/>
  <c r="H18" i="294"/>
  <c r="H22" i="294"/>
  <c r="K13" i="294"/>
  <c r="K24" i="294" s="1"/>
  <c r="H18" i="298"/>
  <c r="H20" i="298"/>
  <c r="H25" i="298" s="1"/>
  <c r="H22" i="298"/>
  <c r="H24" i="298"/>
  <c r="K22" i="309"/>
  <c r="H30" i="316"/>
  <c r="K23" i="318"/>
  <c r="H29" i="323"/>
  <c r="H35" i="323" s="1"/>
  <c r="H24" i="350"/>
  <c r="K20" i="366"/>
  <c r="H29" i="366"/>
  <c r="H17" i="277"/>
  <c r="H21" i="277"/>
  <c r="D13" i="277"/>
  <c r="H31" i="277" s="1"/>
  <c r="H18" i="280"/>
  <c r="H20" i="280"/>
  <c r="H22" i="280"/>
  <c r="H24" i="280"/>
  <c r="H19" i="281"/>
  <c r="H23" i="281"/>
  <c r="H17" i="285"/>
  <c r="H21" i="285"/>
  <c r="D13" i="285"/>
  <c r="H30" i="285" s="1"/>
  <c r="H18" i="288"/>
  <c r="H20" i="288"/>
  <c r="H22" i="288"/>
  <c r="H24" i="288"/>
  <c r="H19" i="289"/>
  <c r="H23" i="289"/>
  <c r="H17" i="294"/>
  <c r="H19" i="294"/>
  <c r="H21" i="294"/>
  <c r="H23" i="294"/>
  <c r="K17" i="309"/>
  <c r="K20" i="309"/>
  <c r="K24" i="309"/>
  <c r="H29" i="316"/>
  <c r="K12" i="318"/>
  <c r="K21" i="318"/>
  <c r="H18" i="350"/>
  <c r="H22" i="350"/>
  <c r="K13" i="350"/>
  <c r="K23" i="350" s="1"/>
  <c r="K18" i="366"/>
  <c r="K22" i="366"/>
  <c r="H18" i="307"/>
  <c r="H20" i="307"/>
  <c r="H22" i="307"/>
  <c r="H24" i="307"/>
  <c r="K13" i="307"/>
  <c r="H17" i="307"/>
  <c r="H21" i="307"/>
  <c r="D13" i="307"/>
  <c r="H19" i="307"/>
  <c r="H23" i="307"/>
  <c r="H18" i="364"/>
  <c r="H20" i="364"/>
  <c r="H22" i="364"/>
  <c r="H24" i="364"/>
  <c r="K13" i="364"/>
  <c r="K17" i="364" s="1"/>
  <c r="H19" i="364"/>
  <c r="H23" i="364"/>
  <c r="H17" i="364"/>
  <c r="H21" i="364"/>
  <c r="D13" i="364"/>
  <c r="H18" i="277"/>
  <c r="H20" i="277"/>
  <c r="H22" i="277"/>
  <c r="H24" i="277"/>
  <c r="H18" i="281"/>
  <c r="H20" i="281"/>
  <c r="H22" i="281"/>
  <c r="H24" i="281"/>
  <c r="H18" i="285"/>
  <c r="H20" i="285"/>
  <c r="H22" i="285"/>
  <c r="H24" i="285"/>
  <c r="H18" i="289"/>
  <c r="H20" i="289"/>
  <c r="H22" i="289"/>
  <c r="H24" i="289"/>
  <c r="K17" i="307"/>
  <c r="K12" i="309"/>
  <c r="K19" i="309"/>
  <c r="K21" i="309"/>
  <c r="K17" i="318"/>
  <c r="K18" i="318"/>
  <c r="K20" i="318"/>
  <c r="K22" i="318"/>
  <c r="H29" i="318"/>
  <c r="H17" i="350"/>
  <c r="H19" i="350"/>
  <c r="H21" i="350"/>
  <c r="H23" i="350"/>
  <c r="K12" i="366"/>
  <c r="K19" i="366"/>
  <c r="K21" i="366"/>
  <c r="H25" i="366"/>
  <c r="H25" i="316"/>
  <c r="H25" i="309"/>
  <c r="H25" i="303"/>
  <c r="H25" i="301"/>
  <c r="H18" i="333"/>
  <c r="H20" i="333"/>
  <c r="H22" i="333"/>
  <c r="H24" i="333"/>
  <c r="K13" i="333"/>
  <c r="H19" i="333"/>
  <c r="H23" i="333"/>
  <c r="H17" i="333"/>
  <c r="H21" i="333"/>
  <c r="D13" i="333"/>
  <c r="H17" i="337"/>
  <c r="H19" i="337"/>
  <c r="H21" i="337"/>
  <c r="H23" i="337"/>
  <c r="D13" i="337"/>
  <c r="H18" i="337"/>
  <c r="H22" i="337"/>
  <c r="K13" i="337"/>
  <c r="H20" i="337"/>
  <c r="H24" i="337"/>
  <c r="H17" i="362"/>
  <c r="H19" i="362"/>
  <c r="H21" i="362"/>
  <c r="H23" i="362"/>
  <c r="D13" i="362"/>
  <c r="H18" i="362"/>
  <c r="H22" i="362"/>
  <c r="K13" i="362"/>
  <c r="H20" i="362"/>
  <c r="H24" i="362"/>
  <c r="H18" i="367"/>
  <c r="H20" i="367"/>
  <c r="H22" i="367"/>
  <c r="H24" i="367"/>
  <c r="K13" i="367"/>
  <c r="H17" i="367"/>
  <c r="H21" i="367"/>
  <c r="D13" i="367"/>
  <c r="H19" i="367"/>
  <c r="H23" i="367"/>
  <c r="H18" i="369"/>
  <c r="H20" i="369"/>
  <c r="H22" i="369"/>
  <c r="H24" i="369"/>
  <c r="K13" i="369"/>
  <c r="H17" i="369"/>
  <c r="H21" i="369"/>
  <c r="D13" i="369"/>
  <c r="H19" i="369"/>
  <c r="H23" i="369"/>
  <c r="H18" i="320"/>
  <c r="H20" i="320"/>
  <c r="H22" i="320"/>
  <c r="H24" i="320"/>
  <c r="K13" i="320"/>
  <c r="H17" i="320"/>
  <c r="H19" i="320"/>
  <c r="H21" i="320"/>
  <c r="H23" i="320"/>
  <c r="D13" i="320"/>
  <c r="H17" i="326"/>
  <c r="H19" i="326"/>
  <c r="H21" i="326"/>
  <c r="H23" i="326"/>
  <c r="D13" i="326"/>
  <c r="H18" i="326"/>
  <c r="H20" i="326"/>
  <c r="H22" i="326"/>
  <c r="H24" i="326"/>
  <c r="K13" i="326"/>
  <c r="H18" i="344"/>
  <c r="H20" i="344"/>
  <c r="H22" i="344"/>
  <c r="H24" i="344"/>
  <c r="K13" i="344"/>
  <c r="H17" i="344"/>
  <c r="H19" i="344"/>
  <c r="H21" i="344"/>
  <c r="H23" i="344"/>
  <c r="D13" i="344"/>
  <c r="H17" i="348"/>
  <c r="H19" i="348"/>
  <c r="H21" i="348"/>
  <c r="H23" i="348"/>
  <c r="D13" i="348"/>
  <c r="H18" i="348"/>
  <c r="H20" i="348"/>
  <c r="H22" i="348"/>
  <c r="H24" i="348"/>
  <c r="K13" i="348"/>
  <c r="H18" i="308"/>
  <c r="H20" i="308"/>
  <c r="H22" i="308"/>
  <c r="H24" i="308"/>
  <c r="K13" i="308"/>
  <c r="K17" i="308" s="1"/>
  <c r="H17" i="308"/>
  <c r="H19" i="308"/>
  <c r="H21" i="308"/>
  <c r="H23" i="308"/>
  <c r="D13" i="308"/>
  <c r="H17" i="322"/>
  <c r="H19" i="322"/>
  <c r="H21" i="322"/>
  <c r="H23" i="322"/>
  <c r="D13" i="322"/>
  <c r="H18" i="322"/>
  <c r="H20" i="322"/>
  <c r="H22" i="322"/>
  <c r="H24" i="322"/>
  <c r="K13" i="322"/>
  <c r="H17" i="356"/>
  <c r="H19" i="356"/>
  <c r="H21" i="356"/>
  <c r="H23" i="356"/>
  <c r="D13" i="356"/>
  <c r="H18" i="356"/>
  <c r="H20" i="356"/>
  <c r="H22" i="356"/>
  <c r="H24" i="356"/>
  <c r="K13" i="356"/>
  <c r="H17" i="360"/>
  <c r="H19" i="360"/>
  <c r="H21" i="360"/>
  <c r="H23" i="360"/>
  <c r="D13" i="360"/>
  <c r="H18" i="360"/>
  <c r="H20" i="360"/>
  <c r="H22" i="360"/>
  <c r="H24" i="360"/>
  <c r="K13" i="360"/>
  <c r="H18" i="365"/>
  <c r="H20" i="365"/>
  <c r="H22" i="365"/>
  <c r="H24" i="365"/>
  <c r="K13" i="365"/>
  <c r="K17" i="365" s="1"/>
  <c r="H17" i="365"/>
  <c r="H19" i="365"/>
  <c r="H21" i="365"/>
  <c r="H23" i="365"/>
  <c r="D13" i="365"/>
  <c r="K13" i="471"/>
  <c r="K17" i="471" s="1"/>
  <c r="H23" i="471"/>
  <c r="H21" i="471"/>
  <c r="H19" i="471"/>
  <c r="H17" i="471"/>
  <c r="M13" i="471"/>
  <c r="H24" i="471"/>
  <c r="H20" i="471"/>
  <c r="S13" i="471"/>
  <c r="H22" i="471"/>
  <c r="H18" i="471"/>
  <c r="M6" i="469"/>
  <c r="P5" i="469"/>
  <c r="P6" i="469" s="1"/>
  <c r="M24" i="469"/>
  <c r="S6" i="467"/>
  <c r="U5" i="467"/>
  <c r="U6" i="467" s="1"/>
  <c r="S24" i="467"/>
  <c r="H24" i="467"/>
  <c r="H22" i="467"/>
  <c r="H20" i="467"/>
  <c r="H18" i="467"/>
  <c r="S13" i="467"/>
  <c r="K13" i="467"/>
  <c r="K17" i="467" s="1"/>
  <c r="H21" i="467"/>
  <c r="H17" i="467"/>
  <c r="H19" i="467"/>
  <c r="H23" i="467"/>
  <c r="M13" i="467"/>
  <c r="M24" i="465"/>
  <c r="M6" i="465"/>
  <c r="P5" i="465"/>
  <c r="P6" i="465" s="1"/>
  <c r="H24" i="463"/>
  <c r="H22" i="463"/>
  <c r="H20" i="463"/>
  <c r="H18" i="463"/>
  <c r="S13" i="463"/>
  <c r="H23" i="463"/>
  <c r="H19" i="463"/>
  <c r="M13" i="463"/>
  <c r="H21" i="463"/>
  <c r="K13" i="463"/>
  <c r="H17" i="463"/>
  <c r="S6" i="461"/>
  <c r="U5" i="461"/>
  <c r="U6" i="461" s="1"/>
  <c r="S24" i="461"/>
  <c r="M6" i="461"/>
  <c r="P5" i="461"/>
  <c r="P6" i="461" s="1"/>
  <c r="M24" i="461"/>
  <c r="H24" i="459"/>
  <c r="H22" i="459"/>
  <c r="H20" i="459"/>
  <c r="H18" i="459"/>
  <c r="S13" i="459"/>
  <c r="H23" i="459"/>
  <c r="H19" i="459"/>
  <c r="M13" i="459"/>
  <c r="H21" i="459"/>
  <c r="K13" i="459"/>
  <c r="K17" i="459" s="1"/>
  <c r="H17" i="459"/>
  <c r="D13" i="459"/>
  <c r="M24" i="457"/>
  <c r="P5" i="457"/>
  <c r="P6" i="457" s="1"/>
  <c r="M6" i="457"/>
  <c r="S24" i="457"/>
  <c r="U5" i="457"/>
  <c r="U6" i="457" s="1"/>
  <c r="S6" i="457"/>
  <c r="K13" i="455"/>
  <c r="H23" i="455"/>
  <c r="H21" i="455"/>
  <c r="H19" i="455"/>
  <c r="H17" i="455"/>
  <c r="M13" i="455"/>
  <c r="H24" i="455"/>
  <c r="H20" i="455"/>
  <c r="S13" i="455"/>
  <c r="D13" i="455" s="1"/>
  <c r="H22" i="455"/>
  <c r="H18" i="455"/>
  <c r="S24" i="455"/>
  <c r="S6" i="455"/>
  <c r="U5" i="455"/>
  <c r="U6" i="455" s="1"/>
  <c r="S24" i="453"/>
  <c r="U5" i="453"/>
  <c r="U6" i="453" s="1"/>
  <c r="S6" i="453"/>
  <c r="M24" i="453"/>
  <c r="P5" i="453"/>
  <c r="P6" i="453" s="1"/>
  <c r="M6" i="453"/>
  <c r="K13" i="451"/>
  <c r="H23" i="451"/>
  <c r="H21" i="451"/>
  <c r="H19" i="451"/>
  <c r="H17" i="451"/>
  <c r="M13" i="451"/>
  <c r="H24" i="451"/>
  <c r="H20" i="451"/>
  <c r="S13" i="451"/>
  <c r="D13" i="451" s="1"/>
  <c r="H18" i="451"/>
  <c r="H22" i="451"/>
  <c r="S24" i="449"/>
  <c r="U5" i="449"/>
  <c r="U6" i="449" s="1"/>
  <c r="S6" i="449"/>
  <c r="M24" i="449"/>
  <c r="P5" i="449"/>
  <c r="P6" i="449" s="1"/>
  <c r="M6" i="449"/>
  <c r="H24" i="447"/>
  <c r="H22" i="447"/>
  <c r="H20" i="447"/>
  <c r="H18" i="447"/>
  <c r="S13" i="447"/>
  <c r="K13" i="447"/>
  <c r="K17" i="447" s="1"/>
  <c r="H21" i="447"/>
  <c r="H17" i="447"/>
  <c r="H23" i="447"/>
  <c r="M13" i="447"/>
  <c r="H19" i="447"/>
  <c r="M6" i="445"/>
  <c r="P5" i="445"/>
  <c r="P6" i="445" s="1"/>
  <c r="M24" i="445"/>
  <c r="S6" i="445"/>
  <c r="U5" i="445"/>
  <c r="U6" i="445" s="1"/>
  <c r="S24" i="445"/>
  <c r="H24" i="443"/>
  <c r="H22" i="443"/>
  <c r="H20" i="443"/>
  <c r="H18" i="443"/>
  <c r="S13" i="443"/>
  <c r="K13" i="443"/>
  <c r="H21" i="443"/>
  <c r="H17" i="443"/>
  <c r="H23" i="443"/>
  <c r="M13" i="443"/>
  <c r="H19" i="443"/>
  <c r="K17" i="443"/>
  <c r="M6" i="441"/>
  <c r="P5" i="441"/>
  <c r="P6" i="441" s="1"/>
  <c r="M24" i="441"/>
  <c r="S6" i="441"/>
  <c r="U5" i="441"/>
  <c r="U6" i="441" s="1"/>
  <c r="S24" i="441"/>
  <c r="H24" i="439"/>
  <c r="H22" i="439"/>
  <c r="H20" i="439"/>
  <c r="H18" i="439"/>
  <c r="S13" i="439"/>
  <c r="K13" i="439"/>
  <c r="H21" i="439"/>
  <c r="H17" i="439"/>
  <c r="H23" i="439"/>
  <c r="M13" i="439"/>
  <c r="H19" i="439"/>
  <c r="M6" i="437"/>
  <c r="P5" i="437"/>
  <c r="P6" i="437" s="1"/>
  <c r="M24" i="437"/>
  <c r="S6" i="437"/>
  <c r="U5" i="437"/>
  <c r="U6" i="437" s="1"/>
  <c r="S24" i="437"/>
  <c r="H24" i="435"/>
  <c r="H22" i="435"/>
  <c r="H20" i="435"/>
  <c r="H18" i="435"/>
  <c r="S13" i="435"/>
  <c r="K13" i="435"/>
  <c r="K17" i="435" s="1"/>
  <c r="H21" i="435"/>
  <c r="H17" i="435"/>
  <c r="H23" i="435"/>
  <c r="M13" i="435"/>
  <c r="H19" i="435"/>
  <c r="M6" i="433"/>
  <c r="M24" i="433"/>
  <c r="P5" i="433"/>
  <c r="P6" i="433" s="1"/>
  <c r="S24" i="433"/>
  <c r="U5" i="433"/>
  <c r="U6" i="433" s="1"/>
  <c r="S6" i="433"/>
  <c r="K13" i="431"/>
  <c r="K17" i="431" s="1"/>
  <c r="H23" i="431"/>
  <c r="H21" i="431"/>
  <c r="H19" i="431"/>
  <c r="H17" i="431"/>
  <c r="M13" i="431"/>
  <c r="H24" i="431"/>
  <c r="H20" i="431"/>
  <c r="S13" i="431"/>
  <c r="H22" i="431"/>
  <c r="H18" i="431"/>
  <c r="M24" i="429"/>
  <c r="P5" i="429"/>
  <c r="P6" i="429" s="1"/>
  <c r="M6" i="429"/>
  <c r="S24" i="429"/>
  <c r="U5" i="429"/>
  <c r="U6" i="429" s="1"/>
  <c r="S6" i="429"/>
  <c r="K13" i="427"/>
  <c r="K17" i="427" s="1"/>
  <c r="H23" i="427"/>
  <c r="H21" i="427"/>
  <c r="H19" i="427"/>
  <c r="H17" i="427"/>
  <c r="M13" i="427"/>
  <c r="H24" i="427"/>
  <c r="H20" i="427"/>
  <c r="S13" i="427"/>
  <c r="H22" i="427"/>
  <c r="H18" i="427"/>
  <c r="M24" i="425"/>
  <c r="P5" i="425"/>
  <c r="P6" i="425" s="1"/>
  <c r="M6" i="425"/>
  <c r="S24" i="425"/>
  <c r="U5" i="425"/>
  <c r="U6" i="425" s="1"/>
  <c r="S6" i="425"/>
  <c r="K13" i="423"/>
  <c r="K17" i="423" s="1"/>
  <c r="H23" i="423"/>
  <c r="H21" i="423"/>
  <c r="H19" i="423"/>
  <c r="H17" i="423"/>
  <c r="M13" i="423"/>
  <c r="H24" i="423"/>
  <c r="H20" i="423"/>
  <c r="S13" i="423"/>
  <c r="H22" i="423"/>
  <c r="H18" i="423"/>
  <c r="M24" i="421"/>
  <c r="P5" i="421"/>
  <c r="P6" i="421" s="1"/>
  <c r="M6" i="421"/>
  <c r="S24" i="421"/>
  <c r="U5" i="421"/>
  <c r="U6" i="421" s="1"/>
  <c r="S6" i="421"/>
  <c r="K13" i="419"/>
  <c r="K17" i="419" s="1"/>
  <c r="H23" i="419"/>
  <c r="H21" i="419"/>
  <c r="H19" i="419"/>
  <c r="H17" i="419"/>
  <c r="M13" i="419"/>
  <c r="H24" i="419"/>
  <c r="H20" i="419"/>
  <c r="S13" i="419"/>
  <c r="H22" i="419"/>
  <c r="H18" i="419"/>
  <c r="S24" i="417"/>
  <c r="U5" i="417"/>
  <c r="U6" i="417" s="1"/>
  <c r="S6" i="417"/>
  <c r="M24" i="417"/>
  <c r="P5" i="417"/>
  <c r="P6" i="417" s="1"/>
  <c r="M6" i="417"/>
  <c r="K13" i="415"/>
  <c r="K17" i="415" s="1"/>
  <c r="H23" i="415"/>
  <c r="H21" i="415"/>
  <c r="H19" i="415"/>
  <c r="H17" i="415"/>
  <c r="M13" i="415"/>
  <c r="H24" i="415"/>
  <c r="H20" i="415"/>
  <c r="S13" i="415"/>
  <c r="D13" i="415" s="1"/>
  <c r="H22" i="415"/>
  <c r="H18" i="415"/>
  <c r="S24" i="413"/>
  <c r="U5" i="413"/>
  <c r="U6" i="413" s="1"/>
  <c r="S6" i="413"/>
  <c r="M24" i="413"/>
  <c r="P5" i="413"/>
  <c r="P6" i="413" s="1"/>
  <c r="M6" i="413"/>
  <c r="K13" i="411"/>
  <c r="K17" i="411" s="1"/>
  <c r="H23" i="411"/>
  <c r="H21" i="411"/>
  <c r="H19" i="411"/>
  <c r="H17" i="411"/>
  <c r="M13" i="411"/>
  <c r="H24" i="411"/>
  <c r="H20" i="411"/>
  <c r="S13" i="411"/>
  <c r="H22" i="411"/>
  <c r="H18" i="411"/>
  <c r="S24" i="409"/>
  <c r="U5" i="409"/>
  <c r="U6" i="409" s="1"/>
  <c r="S6" i="409"/>
  <c r="M24" i="409"/>
  <c r="P5" i="409"/>
  <c r="P6" i="409" s="1"/>
  <c r="M6" i="409"/>
  <c r="K13" i="407"/>
  <c r="K17" i="407" s="1"/>
  <c r="H23" i="407"/>
  <c r="H21" i="407"/>
  <c r="H19" i="407"/>
  <c r="H17" i="407"/>
  <c r="M13" i="407"/>
  <c r="H24" i="407"/>
  <c r="H20" i="407"/>
  <c r="S13" i="407"/>
  <c r="H22" i="407"/>
  <c r="H18" i="407"/>
  <c r="M24" i="472"/>
  <c r="M6" i="472"/>
  <c r="P5" i="472"/>
  <c r="P6" i="472" s="1"/>
  <c r="S24" i="472"/>
  <c r="S6" i="472"/>
  <c r="U5" i="472"/>
  <c r="U6" i="472" s="1"/>
  <c r="K13" i="404"/>
  <c r="H23" i="404"/>
  <c r="H21" i="404"/>
  <c r="H19" i="404"/>
  <c r="H17" i="404"/>
  <c r="M13" i="404"/>
  <c r="H22" i="404"/>
  <c r="H18" i="404"/>
  <c r="H24" i="404"/>
  <c r="H20" i="404"/>
  <c r="S13" i="404"/>
  <c r="D13" i="404" s="1"/>
  <c r="S24" i="402"/>
  <c r="S6" i="402"/>
  <c r="U5" i="402"/>
  <c r="U6" i="402" s="1"/>
  <c r="M24" i="402"/>
  <c r="M6" i="402"/>
  <c r="P5" i="402"/>
  <c r="P6" i="402" s="1"/>
  <c r="K13" i="400"/>
  <c r="K17" i="400" s="1"/>
  <c r="H23" i="400"/>
  <c r="H21" i="400"/>
  <c r="H19" i="400"/>
  <c r="H17" i="400"/>
  <c r="M13" i="400"/>
  <c r="H22" i="400"/>
  <c r="H18" i="400"/>
  <c r="H24" i="400"/>
  <c r="H20" i="400"/>
  <c r="S13" i="400"/>
  <c r="S24" i="398"/>
  <c r="S6" i="398"/>
  <c r="U5" i="398"/>
  <c r="U6" i="398" s="1"/>
  <c r="M24" i="398"/>
  <c r="M6" i="398"/>
  <c r="P5" i="398"/>
  <c r="P6" i="398" s="1"/>
  <c r="K13" i="396"/>
  <c r="H23" i="396"/>
  <c r="H21" i="396"/>
  <c r="H19" i="396"/>
  <c r="H17" i="396"/>
  <c r="M13" i="396"/>
  <c r="H22" i="396"/>
  <c r="H18" i="396"/>
  <c r="H24" i="396"/>
  <c r="H20" i="396"/>
  <c r="S13" i="396"/>
  <c r="S24" i="394"/>
  <c r="S6" i="394"/>
  <c r="U5" i="394"/>
  <c r="U6" i="394" s="1"/>
  <c r="M24" i="394"/>
  <c r="M6" i="394"/>
  <c r="P5" i="394"/>
  <c r="P6" i="394" s="1"/>
  <c r="K13" i="392"/>
  <c r="K17" i="392" s="1"/>
  <c r="H23" i="392"/>
  <c r="H21" i="392"/>
  <c r="H19" i="392"/>
  <c r="H17" i="392"/>
  <c r="M13" i="392"/>
  <c r="H22" i="392"/>
  <c r="H18" i="392"/>
  <c r="H24" i="392"/>
  <c r="H20" i="392"/>
  <c r="S13" i="392"/>
  <c r="K13" i="390"/>
  <c r="H23" i="390"/>
  <c r="H21" i="390"/>
  <c r="H19" i="390"/>
  <c r="H17" i="390"/>
  <c r="M13" i="390"/>
  <c r="H22" i="390"/>
  <c r="H18" i="390"/>
  <c r="H24" i="390"/>
  <c r="H20" i="390"/>
  <c r="S13" i="390"/>
  <c r="H24" i="388"/>
  <c r="H22" i="388"/>
  <c r="H20" i="388"/>
  <c r="H18" i="388"/>
  <c r="S13" i="388"/>
  <c r="H23" i="388"/>
  <c r="H19" i="388"/>
  <c r="M13" i="388"/>
  <c r="K13" i="388"/>
  <c r="K17" i="388" s="1"/>
  <c r="H21" i="388"/>
  <c r="H17" i="388"/>
  <c r="M6" i="386"/>
  <c r="P5" i="386"/>
  <c r="P6" i="386" s="1"/>
  <c r="M24" i="386"/>
  <c r="S6" i="386"/>
  <c r="U5" i="386"/>
  <c r="U6" i="386" s="1"/>
  <c r="S24" i="386"/>
  <c r="H24" i="384"/>
  <c r="H22" i="384"/>
  <c r="H20" i="384"/>
  <c r="H18" i="384"/>
  <c r="S13" i="384"/>
  <c r="H23" i="384"/>
  <c r="H19" i="384"/>
  <c r="M13" i="384"/>
  <c r="K13" i="384"/>
  <c r="K17" i="384" s="1"/>
  <c r="H21" i="384"/>
  <c r="H17" i="384"/>
  <c r="M6" i="382"/>
  <c r="P5" i="382"/>
  <c r="P6" i="382" s="1"/>
  <c r="M24" i="382"/>
  <c r="S6" i="382"/>
  <c r="U5" i="382"/>
  <c r="U6" i="382" s="1"/>
  <c r="S24" i="382"/>
  <c r="H24" i="380"/>
  <c r="H22" i="380"/>
  <c r="H20" i="380"/>
  <c r="H18" i="380"/>
  <c r="S13" i="380"/>
  <c r="H23" i="380"/>
  <c r="H19" i="380"/>
  <c r="M13" i="380"/>
  <c r="K13" i="380"/>
  <c r="K17" i="380" s="1"/>
  <c r="H21" i="380"/>
  <c r="H17" i="380"/>
  <c r="M6" i="378"/>
  <c r="P5" i="378"/>
  <c r="P6" i="378" s="1"/>
  <c r="M24" i="378"/>
  <c r="S6" i="378"/>
  <c r="U5" i="378"/>
  <c r="U6" i="378" s="1"/>
  <c r="S24" i="378"/>
  <c r="H24" i="376"/>
  <c r="H22" i="376"/>
  <c r="H20" i="376"/>
  <c r="H18" i="376"/>
  <c r="H23" i="376"/>
  <c r="H19" i="376"/>
  <c r="S13" i="376"/>
  <c r="K13" i="376"/>
  <c r="H21" i="376"/>
  <c r="H17" i="376"/>
  <c r="M13" i="376"/>
  <c r="M6" i="374"/>
  <c r="P5" i="374"/>
  <c r="P6" i="374" s="1"/>
  <c r="M24" i="374"/>
  <c r="S6" i="374"/>
  <c r="U5" i="374"/>
  <c r="U6" i="374" s="1"/>
  <c r="S24" i="374"/>
  <c r="M24" i="470"/>
  <c r="P5" i="470"/>
  <c r="P6" i="470" s="1"/>
  <c r="M6" i="470"/>
  <c r="S6" i="470"/>
  <c r="U5" i="470"/>
  <c r="U6" i="470" s="1"/>
  <c r="S24" i="470"/>
  <c r="M6" i="468"/>
  <c r="P5" i="468"/>
  <c r="P6" i="468" s="1"/>
  <c r="M24" i="468"/>
  <c r="S6" i="466"/>
  <c r="U5" i="466"/>
  <c r="U6" i="466" s="1"/>
  <c r="S24" i="466"/>
  <c r="H24" i="466"/>
  <c r="H22" i="466"/>
  <c r="H20" i="466"/>
  <c r="H18" i="466"/>
  <c r="S13" i="466"/>
  <c r="H23" i="466"/>
  <c r="H19" i="466"/>
  <c r="M13" i="466"/>
  <c r="H21" i="466"/>
  <c r="K13" i="466"/>
  <c r="K17" i="466" s="1"/>
  <c r="H17" i="466"/>
  <c r="K13" i="464"/>
  <c r="H23" i="464"/>
  <c r="H21" i="464"/>
  <c r="H19" i="464"/>
  <c r="H17" i="464"/>
  <c r="M13" i="464"/>
  <c r="H24" i="464"/>
  <c r="H20" i="464"/>
  <c r="S13" i="464"/>
  <c r="H18" i="464"/>
  <c r="H22" i="464"/>
  <c r="H24" i="462"/>
  <c r="H22" i="462"/>
  <c r="H20" i="462"/>
  <c r="H18" i="462"/>
  <c r="S13" i="462"/>
  <c r="K13" i="462"/>
  <c r="H21" i="462"/>
  <c r="H17" i="462"/>
  <c r="H23" i="462"/>
  <c r="M13" i="462"/>
  <c r="H19" i="462"/>
  <c r="K17" i="462"/>
  <c r="S6" i="460"/>
  <c r="U5" i="460"/>
  <c r="U6" i="460" s="1"/>
  <c r="S24" i="460"/>
  <c r="M6" i="460"/>
  <c r="P5" i="460"/>
  <c r="P6" i="460" s="1"/>
  <c r="M24" i="460"/>
  <c r="M6" i="458"/>
  <c r="P5" i="458"/>
  <c r="P6" i="458" s="1"/>
  <c r="M24" i="458"/>
  <c r="S24" i="458"/>
  <c r="S6" i="458"/>
  <c r="U5" i="458"/>
  <c r="U6" i="458" s="1"/>
  <c r="M24" i="456"/>
  <c r="M6" i="456"/>
  <c r="P5" i="456"/>
  <c r="P6" i="456" s="1"/>
  <c r="S24" i="456"/>
  <c r="S6" i="456"/>
  <c r="U5" i="456"/>
  <c r="U6" i="456" s="1"/>
  <c r="K13" i="454"/>
  <c r="K17" i="454" s="1"/>
  <c r="H23" i="454"/>
  <c r="H21" i="454"/>
  <c r="H19" i="454"/>
  <c r="H17" i="454"/>
  <c r="M13" i="454"/>
  <c r="H22" i="454"/>
  <c r="H18" i="454"/>
  <c r="H20" i="454"/>
  <c r="H24" i="454"/>
  <c r="S13" i="454"/>
  <c r="S24" i="452"/>
  <c r="S6" i="452"/>
  <c r="U5" i="452"/>
  <c r="U6" i="452" s="1"/>
  <c r="M24" i="452"/>
  <c r="M6" i="452"/>
  <c r="P5" i="452"/>
  <c r="P6" i="452" s="1"/>
  <c r="K13" i="450"/>
  <c r="K17" i="450" s="1"/>
  <c r="H23" i="450"/>
  <c r="H21" i="450"/>
  <c r="H19" i="450"/>
  <c r="H17" i="450"/>
  <c r="M13" i="450"/>
  <c r="H22" i="450"/>
  <c r="H18" i="450"/>
  <c r="H20" i="450"/>
  <c r="H24" i="450"/>
  <c r="S13" i="450"/>
  <c r="K13" i="448"/>
  <c r="H23" i="448"/>
  <c r="H21" i="448"/>
  <c r="H19" i="448"/>
  <c r="H17" i="448"/>
  <c r="M13" i="448"/>
  <c r="H22" i="448"/>
  <c r="H18" i="448"/>
  <c r="H20" i="448"/>
  <c r="H24" i="448"/>
  <c r="S13" i="448"/>
  <c r="H24" i="446"/>
  <c r="H22" i="446"/>
  <c r="H20" i="446"/>
  <c r="H18" i="446"/>
  <c r="S13" i="446"/>
  <c r="H23" i="446"/>
  <c r="H19" i="446"/>
  <c r="M13" i="446"/>
  <c r="K13" i="446"/>
  <c r="K17" i="446" s="1"/>
  <c r="H17" i="446"/>
  <c r="H21" i="446"/>
  <c r="M6" i="444"/>
  <c r="P5" i="444"/>
  <c r="P6" i="444" s="1"/>
  <c r="M24" i="444"/>
  <c r="S6" i="444"/>
  <c r="U5" i="444"/>
  <c r="U6" i="444" s="1"/>
  <c r="S24" i="444"/>
  <c r="H24" i="442"/>
  <c r="H22" i="442"/>
  <c r="H20" i="442"/>
  <c r="H18" i="442"/>
  <c r="S13" i="442"/>
  <c r="H23" i="442"/>
  <c r="H19" i="442"/>
  <c r="M13" i="442"/>
  <c r="K13" i="442"/>
  <c r="K17" i="442" s="1"/>
  <c r="H17" i="442"/>
  <c r="H21" i="442"/>
  <c r="M6" i="440"/>
  <c r="P5" i="440"/>
  <c r="P6" i="440" s="1"/>
  <c r="M24" i="440"/>
  <c r="S6" i="440"/>
  <c r="U5" i="440"/>
  <c r="U6" i="440" s="1"/>
  <c r="S24" i="440"/>
  <c r="H24" i="438"/>
  <c r="H22" i="438"/>
  <c r="H20" i="438"/>
  <c r="H18" i="438"/>
  <c r="S13" i="438"/>
  <c r="H23" i="438"/>
  <c r="H19" i="438"/>
  <c r="M13" i="438"/>
  <c r="K13" i="438"/>
  <c r="K17" i="438" s="1"/>
  <c r="H17" i="438"/>
  <c r="H21" i="438"/>
  <c r="M6" i="436"/>
  <c r="P5" i="436"/>
  <c r="P6" i="436" s="1"/>
  <c r="M24" i="436"/>
  <c r="S6" i="436"/>
  <c r="U5" i="436"/>
  <c r="U6" i="436" s="1"/>
  <c r="S24" i="436"/>
  <c r="H24" i="434"/>
  <c r="H22" i="434"/>
  <c r="H20" i="434"/>
  <c r="H18" i="434"/>
  <c r="S13" i="434"/>
  <c r="H23" i="434"/>
  <c r="H19" i="434"/>
  <c r="M13" i="434"/>
  <c r="K13" i="434"/>
  <c r="H17" i="434"/>
  <c r="H21" i="434"/>
  <c r="M24" i="432"/>
  <c r="M6" i="432"/>
  <c r="P5" i="432"/>
  <c r="P6" i="432" s="1"/>
  <c r="S24" i="432"/>
  <c r="S6" i="432"/>
  <c r="U5" i="432"/>
  <c r="U6" i="432" s="1"/>
  <c r="K13" i="430"/>
  <c r="K17" i="430" s="1"/>
  <c r="H23" i="430"/>
  <c r="H21" i="430"/>
  <c r="H19" i="430"/>
  <c r="H17" i="430"/>
  <c r="M13" i="430"/>
  <c r="H22" i="430"/>
  <c r="H18" i="430"/>
  <c r="H24" i="430"/>
  <c r="H20" i="430"/>
  <c r="S13" i="430"/>
  <c r="M6" i="428"/>
  <c r="P5" i="428"/>
  <c r="P6" i="428" s="1"/>
  <c r="S24" i="428"/>
  <c r="S6" i="428"/>
  <c r="U5" i="428"/>
  <c r="U6" i="428" s="1"/>
  <c r="K13" i="426"/>
  <c r="K17" i="426" s="1"/>
  <c r="H23" i="426"/>
  <c r="H21" i="426"/>
  <c r="H19" i="426"/>
  <c r="H17" i="426"/>
  <c r="M13" i="426"/>
  <c r="H22" i="426"/>
  <c r="H18" i="426"/>
  <c r="H24" i="426"/>
  <c r="H20" i="426"/>
  <c r="S13" i="426"/>
  <c r="M24" i="424"/>
  <c r="M6" i="424"/>
  <c r="P5" i="424"/>
  <c r="P6" i="424" s="1"/>
  <c r="S24" i="424"/>
  <c r="S6" i="424"/>
  <c r="U5" i="424"/>
  <c r="U6" i="424" s="1"/>
  <c r="K13" i="422"/>
  <c r="K17" i="422" s="1"/>
  <c r="H23" i="422"/>
  <c r="H21" i="422"/>
  <c r="H19" i="422"/>
  <c r="H17" i="422"/>
  <c r="M13" i="422"/>
  <c r="H22" i="422"/>
  <c r="H18" i="422"/>
  <c r="H24" i="422"/>
  <c r="H20" i="422"/>
  <c r="S13" i="422"/>
  <c r="M24" i="420"/>
  <c r="M6" i="420"/>
  <c r="P5" i="420"/>
  <c r="P6" i="420" s="1"/>
  <c r="K13" i="418"/>
  <c r="H23" i="418"/>
  <c r="H21" i="418"/>
  <c r="H19" i="418"/>
  <c r="H17" i="418"/>
  <c r="M13" i="418"/>
  <c r="H22" i="418"/>
  <c r="H18" i="418"/>
  <c r="H24" i="418"/>
  <c r="H20" i="418"/>
  <c r="S13" i="418"/>
  <c r="S24" i="416"/>
  <c r="S6" i="416"/>
  <c r="U5" i="416"/>
  <c r="U6" i="416" s="1"/>
  <c r="M24" i="416"/>
  <c r="M6" i="416"/>
  <c r="P5" i="416"/>
  <c r="P6" i="416" s="1"/>
  <c r="K13" i="414"/>
  <c r="K17" i="414" s="1"/>
  <c r="H23" i="414"/>
  <c r="H21" i="414"/>
  <c r="H19" i="414"/>
  <c r="H17" i="414"/>
  <c r="M13" i="414"/>
  <c r="H22" i="414"/>
  <c r="H18" i="414"/>
  <c r="H24" i="414"/>
  <c r="H20" i="414"/>
  <c r="S13" i="414"/>
  <c r="S24" i="412"/>
  <c r="S6" i="412"/>
  <c r="U5" i="412"/>
  <c r="U6" i="412" s="1"/>
  <c r="M24" i="412"/>
  <c r="M6" i="412"/>
  <c r="P5" i="412"/>
  <c r="P6" i="412" s="1"/>
  <c r="K13" i="410"/>
  <c r="H23" i="410"/>
  <c r="H21" i="410"/>
  <c r="H19" i="410"/>
  <c r="H17" i="410"/>
  <c r="M13" i="410"/>
  <c r="H22" i="410"/>
  <c r="H18" i="410"/>
  <c r="H24" i="410"/>
  <c r="H20" i="410"/>
  <c r="S13" i="410"/>
  <c r="S24" i="408"/>
  <c r="S6" i="408"/>
  <c r="U5" i="408"/>
  <c r="U6" i="408" s="1"/>
  <c r="M24" i="408"/>
  <c r="M6" i="408"/>
  <c r="P5" i="408"/>
  <c r="P6" i="408" s="1"/>
  <c r="K13" i="406"/>
  <c r="K17" i="406" s="1"/>
  <c r="H23" i="406"/>
  <c r="H21" i="406"/>
  <c r="H19" i="406"/>
  <c r="H17" i="406"/>
  <c r="M13" i="406"/>
  <c r="H22" i="406"/>
  <c r="H18" i="406"/>
  <c r="H24" i="406"/>
  <c r="H20" i="406"/>
  <c r="S13" i="406"/>
  <c r="S24" i="405"/>
  <c r="U5" i="405"/>
  <c r="U6" i="405" s="1"/>
  <c r="S6" i="405"/>
  <c r="M24" i="405"/>
  <c r="P5" i="405"/>
  <c r="P6" i="405" s="1"/>
  <c r="M6" i="405"/>
  <c r="K13" i="403"/>
  <c r="K17" i="403" s="1"/>
  <c r="H23" i="403"/>
  <c r="H21" i="403"/>
  <c r="H19" i="403"/>
  <c r="H17" i="403"/>
  <c r="M13" i="403"/>
  <c r="H24" i="403"/>
  <c r="H20" i="403"/>
  <c r="S13" i="403"/>
  <c r="H22" i="403"/>
  <c r="H18" i="403"/>
  <c r="S24" i="401"/>
  <c r="U5" i="401"/>
  <c r="U6" i="401" s="1"/>
  <c r="S6" i="401"/>
  <c r="M24" i="401"/>
  <c r="P5" i="401"/>
  <c r="P6" i="401" s="1"/>
  <c r="M6" i="401"/>
  <c r="K13" i="399"/>
  <c r="K17" i="399" s="1"/>
  <c r="H23" i="399"/>
  <c r="H21" i="399"/>
  <c r="H19" i="399"/>
  <c r="H17" i="399"/>
  <c r="M13" i="399"/>
  <c r="H24" i="399"/>
  <c r="H20" i="399"/>
  <c r="S13" i="399"/>
  <c r="H22" i="399"/>
  <c r="H18" i="399"/>
  <c r="S24" i="397"/>
  <c r="U5" i="397"/>
  <c r="U6" i="397" s="1"/>
  <c r="S6" i="397"/>
  <c r="M24" i="397"/>
  <c r="P5" i="397"/>
  <c r="P6" i="397" s="1"/>
  <c r="M6" i="397"/>
  <c r="K13" i="395"/>
  <c r="K17" i="395" s="1"/>
  <c r="H23" i="395"/>
  <c r="H21" i="395"/>
  <c r="H19" i="395"/>
  <c r="H17" i="395"/>
  <c r="M13" i="395"/>
  <c r="H24" i="395"/>
  <c r="H20" i="395"/>
  <c r="S13" i="395"/>
  <c r="H22" i="395"/>
  <c r="H18" i="395"/>
  <c r="S24" i="393"/>
  <c r="U5" i="393"/>
  <c r="U6" i="393" s="1"/>
  <c r="S6" i="393"/>
  <c r="M24" i="393"/>
  <c r="P5" i="393"/>
  <c r="P6" i="393" s="1"/>
  <c r="M6" i="393"/>
  <c r="S24" i="391"/>
  <c r="U5" i="391"/>
  <c r="U6" i="391" s="1"/>
  <c r="S6" i="391"/>
  <c r="M6" i="389"/>
  <c r="P5" i="389"/>
  <c r="P6" i="389" s="1"/>
  <c r="M24" i="389"/>
  <c r="S6" i="389"/>
  <c r="U5" i="389"/>
  <c r="U6" i="389" s="1"/>
  <c r="S24" i="389"/>
  <c r="H24" i="387"/>
  <c r="H22" i="387"/>
  <c r="H20" i="387"/>
  <c r="H18" i="387"/>
  <c r="S13" i="387"/>
  <c r="K13" i="387"/>
  <c r="K17" i="387" s="1"/>
  <c r="H21" i="387"/>
  <c r="H17" i="387"/>
  <c r="H23" i="387"/>
  <c r="H19" i="387"/>
  <c r="M13" i="387"/>
  <c r="D13" i="387" s="1"/>
  <c r="M6" i="385"/>
  <c r="P5" i="385"/>
  <c r="P6" i="385" s="1"/>
  <c r="M24" i="385"/>
  <c r="S6" i="385"/>
  <c r="U5" i="385"/>
  <c r="U6" i="385" s="1"/>
  <c r="S24" i="385"/>
  <c r="H24" i="383"/>
  <c r="H22" i="383"/>
  <c r="H20" i="383"/>
  <c r="H18" i="383"/>
  <c r="S13" i="383"/>
  <c r="K13" i="383"/>
  <c r="H21" i="383"/>
  <c r="H17" i="383"/>
  <c r="H23" i="383"/>
  <c r="H19" i="383"/>
  <c r="M13" i="383"/>
  <c r="D13" i="383" s="1"/>
  <c r="K17" i="383"/>
  <c r="M6" i="381"/>
  <c r="P5" i="381"/>
  <c r="P6" i="381" s="1"/>
  <c r="M24" i="381"/>
  <c r="S6" i="381"/>
  <c r="U5" i="381"/>
  <c r="U6" i="381" s="1"/>
  <c r="S24" i="381"/>
  <c r="H24" i="379"/>
  <c r="H22" i="379"/>
  <c r="H20" i="379"/>
  <c r="H18" i="379"/>
  <c r="S13" i="379"/>
  <c r="K13" i="379"/>
  <c r="H21" i="379"/>
  <c r="H17" i="379"/>
  <c r="H23" i="379"/>
  <c r="H19" i="379"/>
  <c r="M13" i="379"/>
  <c r="K17" i="379"/>
  <c r="D13" i="379"/>
  <c r="M6" i="377"/>
  <c r="P5" i="377"/>
  <c r="P6" i="377" s="1"/>
  <c r="M24" i="377"/>
  <c r="S6" i="377"/>
  <c r="U5" i="377"/>
  <c r="U6" i="377" s="1"/>
  <c r="S24" i="377"/>
  <c r="H24" i="375"/>
  <c r="H22" i="375"/>
  <c r="H20" i="375"/>
  <c r="H18" i="375"/>
  <c r="S13" i="375"/>
  <c r="K13" i="375"/>
  <c r="H23" i="375"/>
  <c r="H21" i="375"/>
  <c r="H19" i="375"/>
  <c r="H17" i="375"/>
  <c r="M13" i="375"/>
  <c r="D13" i="375" s="1"/>
  <c r="H17" i="305"/>
  <c r="H19" i="305"/>
  <c r="H21" i="305"/>
  <c r="H23" i="305"/>
  <c r="D13" i="305"/>
  <c r="H18" i="305"/>
  <c r="H20" i="305"/>
  <c r="H22" i="305"/>
  <c r="H24" i="305"/>
  <c r="K13" i="305"/>
  <c r="H17" i="311"/>
  <c r="H19" i="311"/>
  <c r="H21" i="311"/>
  <c r="H23" i="311"/>
  <c r="D13" i="311"/>
  <c r="H18" i="311"/>
  <c r="H20" i="311"/>
  <c r="H22" i="311"/>
  <c r="H24" i="311"/>
  <c r="K13" i="311"/>
  <c r="H18" i="313"/>
  <c r="H20" i="313"/>
  <c r="H22" i="313"/>
  <c r="H24" i="313"/>
  <c r="K13" i="313"/>
  <c r="H17" i="313"/>
  <c r="H19" i="313"/>
  <c r="H21" i="313"/>
  <c r="H23" i="313"/>
  <c r="D13" i="313"/>
  <c r="H17" i="317"/>
  <c r="H19" i="317"/>
  <c r="H21" i="317"/>
  <c r="H23" i="317"/>
  <c r="D13" i="317"/>
  <c r="H18" i="317"/>
  <c r="H20" i="317"/>
  <c r="H22" i="317"/>
  <c r="H24" i="317"/>
  <c r="K13" i="317"/>
  <c r="H17" i="339"/>
  <c r="H19" i="339"/>
  <c r="H21" i="339"/>
  <c r="H23" i="339"/>
  <c r="D13" i="339"/>
  <c r="H18" i="339"/>
  <c r="H20" i="339"/>
  <c r="H22" i="339"/>
  <c r="H24" i="339"/>
  <c r="K13" i="339"/>
  <c r="H17" i="343"/>
  <c r="H19" i="343"/>
  <c r="H21" i="343"/>
  <c r="H23" i="343"/>
  <c r="D13" i="343"/>
  <c r="H18" i="343"/>
  <c r="H20" i="343"/>
  <c r="H22" i="343"/>
  <c r="H24" i="343"/>
  <c r="K13" i="343"/>
  <c r="K17" i="343" s="1"/>
  <c r="H18" i="347"/>
  <c r="H20" i="347"/>
  <c r="H22" i="347"/>
  <c r="H24" i="347"/>
  <c r="K13" i="347"/>
  <c r="H17" i="347"/>
  <c r="H19" i="347"/>
  <c r="H21" i="347"/>
  <c r="H23" i="347"/>
  <c r="D13" i="347"/>
  <c r="K12" i="301"/>
  <c r="K19" i="301"/>
  <c r="K21" i="301"/>
  <c r="K17" i="317"/>
  <c r="K17" i="323"/>
  <c r="K18" i="323"/>
  <c r="K20" i="323"/>
  <c r="K22" i="323"/>
  <c r="H29" i="329"/>
  <c r="H35" i="329" s="1"/>
  <c r="K17" i="339"/>
  <c r="K17" i="347"/>
  <c r="H29" i="353"/>
  <c r="H29" i="357"/>
  <c r="H35" i="357" s="1"/>
  <c r="H29" i="361"/>
  <c r="H17" i="334"/>
  <c r="H19" i="334"/>
  <c r="H21" i="334"/>
  <c r="H23" i="334"/>
  <c r="D13" i="334"/>
  <c r="H18" i="334"/>
  <c r="H20" i="334"/>
  <c r="H22" i="334"/>
  <c r="H24" i="334"/>
  <c r="K13" i="334"/>
  <c r="H18" i="340"/>
  <c r="H20" i="340"/>
  <c r="H22" i="340"/>
  <c r="H24" i="340"/>
  <c r="K13" i="340"/>
  <c r="H17" i="340"/>
  <c r="H19" i="340"/>
  <c r="H21" i="340"/>
  <c r="H23" i="340"/>
  <c r="D13" i="340"/>
  <c r="H17" i="354"/>
  <c r="H19" i="354"/>
  <c r="H21" i="354"/>
  <c r="H23" i="354"/>
  <c r="D13" i="354"/>
  <c r="H18" i="354"/>
  <c r="H20" i="354"/>
  <c r="H22" i="354"/>
  <c r="H24" i="354"/>
  <c r="K13" i="354"/>
  <c r="H17" i="372"/>
  <c r="H19" i="372"/>
  <c r="H21" i="372"/>
  <c r="H23" i="372"/>
  <c r="D13" i="372"/>
  <c r="H18" i="372"/>
  <c r="H20" i="372"/>
  <c r="H22" i="372"/>
  <c r="H24" i="372"/>
  <c r="K13" i="372"/>
  <c r="H18" i="302"/>
  <c r="H20" i="302"/>
  <c r="H22" i="302"/>
  <c r="H24" i="302"/>
  <c r="K13" i="302"/>
  <c r="H17" i="302"/>
  <c r="H19" i="302"/>
  <c r="H21" i="302"/>
  <c r="H23" i="302"/>
  <c r="D13" i="302"/>
  <c r="H18" i="325"/>
  <c r="H20" i="325"/>
  <c r="H22" i="325"/>
  <c r="H24" i="325"/>
  <c r="K13" i="325"/>
  <c r="H17" i="325"/>
  <c r="H19" i="325"/>
  <c r="H21" i="325"/>
  <c r="H23" i="325"/>
  <c r="D13" i="325"/>
  <c r="H18" i="341"/>
  <c r="H20" i="341"/>
  <c r="H22" i="341"/>
  <c r="H24" i="341"/>
  <c r="K13" i="341"/>
  <c r="H17" i="341"/>
  <c r="H19" i="341"/>
  <c r="H21" i="341"/>
  <c r="H23" i="341"/>
  <c r="D13" i="341"/>
  <c r="H17" i="345"/>
  <c r="H19" i="345"/>
  <c r="H21" i="345"/>
  <c r="H23" i="345"/>
  <c r="D13" i="345"/>
  <c r="H18" i="345"/>
  <c r="H20" i="345"/>
  <c r="H22" i="345"/>
  <c r="H24" i="345"/>
  <c r="K13" i="345"/>
  <c r="H18" i="352"/>
  <c r="H20" i="352"/>
  <c r="H22" i="352"/>
  <c r="H24" i="352"/>
  <c r="K13" i="352"/>
  <c r="H17" i="352"/>
  <c r="H19" i="352"/>
  <c r="H21" i="352"/>
  <c r="H23" i="352"/>
  <c r="D13" i="352"/>
  <c r="M24" i="471"/>
  <c r="P5" i="471"/>
  <c r="P6" i="471" s="1"/>
  <c r="M6" i="471"/>
  <c r="S24" i="471"/>
  <c r="U5" i="471"/>
  <c r="U6" i="471" s="1"/>
  <c r="S6" i="471"/>
  <c r="S6" i="469"/>
  <c r="U5" i="469"/>
  <c r="U6" i="469" s="1"/>
  <c r="S24" i="469"/>
  <c r="H24" i="469"/>
  <c r="H22" i="469"/>
  <c r="H20" i="469"/>
  <c r="H18" i="469"/>
  <c r="S13" i="469"/>
  <c r="K13" i="469"/>
  <c r="H21" i="469"/>
  <c r="H17" i="469"/>
  <c r="H23" i="469"/>
  <c r="M13" i="469"/>
  <c r="D13" i="469" s="1"/>
  <c r="H19" i="469"/>
  <c r="M6" i="467"/>
  <c r="P5" i="467"/>
  <c r="P6" i="467" s="1"/>
  <c r="M24" i="467"/>
  <c r="K13" i="465"/>
  <c r="H23" i="465"/>
  <c r="H21" i="465"/>
  <c r="H19" i="465"/>
  <c r="H17" i="465"/>
  <c r="M13" i="465"/>
  <c r="H24" i="465"/>
  <c r="H20" i="465"/>
  <c r="S13" i="465"/>
  <c r="D13" i="465" s="1"/>
  <c r="H18" i="465"/>
  <c r="H22" i="465"/>
  <c r="S24" i="465"/>
  <c r="U5" i="465"/>
  <c r="U6" i="465" s="1"/>
  <c r="S6" i="465"/>
  <c r="S6" i="463"/>
  <c r="U5" i="463"/>
  <c r="U6" i="463" s="1"/>
  <c r="S24" i="463"/>
  <c r="M6" i="463"/>
  <c r="P5" i="463"/>
  <c r="P6" i="463" s="1"/>
  <c r="M24" i="463"/>
  <c r="H24" i="461"/>
  <c r="H22" i="461"/>
  <c r="H20" i="461"/>
  <c r="H18" i="461"/>
  <c r="S13" i="461"/>
  <c r="H23" i="461"/>
  <c r="H19" i="461"/>
  <c r="M13" i="461"/>
  <c r="K13" i="461"/>
  <c r="K17" i="461" s="1"/>
  <c r="H17" i="461"/>
  <c r="H21" i="461"/>
  <c r="S6" i="459"/>
  <c r="U5" i="459"/>
  <c r="U6" i="459" s="1"/>
  <c r="S24" i="459"/>
  <c r="M6" i="459"/>
  <c r="P5" i="459"/>
  <c r="P6" i="459" s="1"/>
  <c r="M24" i="459"/>
  <c r="K13" i="457"/>
  <c r="H23" i="457"/>
  <c r="H21" i="457"/>
  <c r="H19" i="457"/>
  <c r="H17" i="457"/>
  <c r="M13" i="457"/>
  <c r="H24" i="457"/>
  <c r="H20" i="457"/>
  <c r="S13" i="457"/>
  <c r="H22" i="457"/>
  <c r="H18" i="457"/>
  <c r="K17" i="457"/>
  <c r="M24" i="455"/>
  <c r="P5" i="455"/>
  <c r="P6" i="455" s="1"/>
  <c r="M6" i="455"/>
  <c r="K13" i="453"/>
  <c r="K17" i="453" s="1"/>
  <c r="H23" i="453"/>
  <c r="H21" i="453"/>
  <c r="H19" i="453"/>
  <c r="H17" i="453"/>
  <c r="M13" i="453"/>
  <c r="H24" i="453"/>
  <c r="H20" i="453"/>
  <c r="S13" i="453"/>
  <c r="H22" i="453"/>
  <c r="H18" i="453"/>
  <c r="S24" i="451"/>
  <c r="U5" i="451"/>
  <c r="U6" i="451" s="1"/>
  <c r="S6" i="451"/>
  <c r="M24" i="451"/>
  <c r="P5" i="451"/>
  <c r="P6" i="451" s="1"/>
  <c r="M6" i="451"/>
  <c r="K13" i="449"/>
  <c r="H23" i="449"/>
  <c r="H21" i="449"/>
  <c r="H19" i="449"/>
  <c r="H17" i="449"/>
  <c r="M13" i="449"/>
  <c r="H24" i="449"/>
  <c r="H20" i="449"/>
  <c r="S13" i="449"/>
  <c r="H22" i="449"/>
  <c r="H18" i="449"/>
  <c r="M6" i="447"/>
  <c r="P5" i="447"/>
  <c r="P6" i="447" s="1"/>
  <c r="M24" i="447"/>
  <c r="S6" i="447"/>
  <c r="U5" i="447"/>
  <c r="U6" i="447" s="1"/>
  <c r="S24" i="447"/>
  <c r="H24" i="445"/>
  <c r="H22" i="445"/>
  <c r="H20" i="445"/>
  <c r="H18" i="445"/>
  <c r="S13" i="445"/>
  <c r="K13" i="445"/>
  <c r="H21" i="445"/>
  <c r="H17" i="445"/>
  <c r="H19" i="445"/>
  <c r="H23" i="445"/>
  <c r="M13" i="445"/>
  <c r="K17" i="445"/>
  <c r="D13" i="445"/>
  <c r="M6" i="443"/>
  <c r="P5" i="443"/>
  <c r="P6" i="443" s="1"/>
  <c r="M24" i="443"/>
  <c r="S6" i="443"/>
  <c r="U5" i="443"/>
  <c r="U6" i="443" s="1"/>
  <c r="S24" i="443"/>
  <c r="H24" i="441"/>
  <c r="H22" i="441"/>
  <c r="H20" i="441"/>
  <c r="H18" i="441"/>
  <c r="S13" i="441"/>
  <c r="K13" i="441"/>
  <c r="K17" i="441" s="1"/>
  <c r="H21" i="441"/>
  <c r="H17" i="441"/>
  <c r="H19" i="441"/>
  <c r="H23" i="441"/>
  <c r="M13" i="441"/>
  <c r="D13" i="441"/>
  <c r="M6" i="439"/>
  <c r="P5" i="439"/>
  <c r="P6" i="439" s="1"/>
  <c r="M24" i="439"/>
  <c r="S6" i="439"/>
  <c r="U5" i="439"/>
  <c r="U6" i="439" s="1"/>
  <c r="S24" i="439"/>
  <c r="H24" i="437"/>
  <c r="H22" i="437"/>
  <c r="H20" i="437"/>
  <c r="H18" i="437"/>
  <c r="S13" i="437"/>
  <c r="K13" i="437"/>
  <c r="H21" i="437"/>
  <c r="H17" i="437"/>
  <c r="H19" i="437"/>
  <c r="H23" i="437"/>
  <c r="M13" i="437"/>
  <c r="D13" i="437" s="1"/>
  <c r="M6" i="435"/>
  <c r="P5" i="435"/>
  <c r="P6" i="435" s="1"/>
  <c r="M24" i="435"/>
  <c r="S6" i="435"/>
  <c r="U5" i="435"/>
  <c r="U6" i="435" s="1"/>
  <c r="S24" i="435"/>
  <c r="H24" i="433"/>
  <c r="H22" i="433"/>
  <c r="H20" i="433"/>
  <c r="H18" i="433"/>
  <c r="S13" i="433"/>
  <c r="K13" i="433"/>
  <c r="K17" i="433" s="1"/>
  <c r="H21" i="433"/>
  <c r="H17" i="433"/>
  <c r="H19" i="433"/>
  <c r="H23" i="433"/>
  <c r="M13" i="433"/>
  <c r="D13" i="433" s="1"/>
  <c r="M24" i="431"/>
  <c r="P5" i="431"/>
  <c r="P6" i="431" s="1"/>
  <c r="M6" i="431"/>
  <c r="S24" i="431"/>
  <c r="U5" i="431"/>
  <c r="U6" i="431" s="1"/>
  <c r="S6" i="431"/>
  <c r="K13" i="429"/>
  <c r="K17" i="429" s="1"/>
  <c r="H23" i="429"/>
  <c r="H21" i="429"/>
  <c r="H19" i="429"/>
  <c r="H17" i="429"/>
  <c r="M13" i="429"/>
  <c r="H24" i="429"/>
  <c r="H20" i="429"/>
  <c r="S13" i="429"/>
  <c r="H22" i="429"/>
  <c r="H18" i="429"/>
  <c r="M24" i="427"/>
  <c r="P5" i="427"/>
  <c r="P6" i="427" s="1"/>
  <c r="M6" i="427"/>
  <c r="S24" i="427"/>
  <c r="U5" i="427"/>
  <c r="U6" i="427" s="1"/>
  <c r="S6" i="427"/>
  <c r="K13" i="425"/>
  <c r="H23" i="425"/>
  <c r="H21" i="425"/>
  <c r="H19" i="425"/>
  <c r="H17" i="425"/>
  <c r="M13" i="425"/>
  <c r="H24" i="425"/>
  <c r="H20" i="425"/>
  <c r="S13" i="425"/>
  <c r="H22" i="425"/>
  <c r="H18" i="425"/>
  <c r="M24" i="423"/>
  <c r="P5" i="423"/>
  <c r="P6" i="423" s="1"/>
  <c r="M6" i="423"/>
  <c r="S24" i="423"/>
  <c r="U5" i="423"/>
  <c r="U6" i="423" s="1"/>
  <c r="S6" i="423"/>
  <c r="K13" i="421"/>
  <c r="K17" i="421" s="1"/>
  <c r="H23" i="421"/>
  <c r="H21" i="421"/>
  <c r="H19" i="421"/>
  <c r="H17" i="421"/>
  <c r="M13" i="421"/>
  <c r="H24" i="421"/>
  <c r="H20" i="421"/>
  <c r="S13" i="421"/>
  <c r="H22" i="421"/>
  <c r="H18" i="421"/>
  <c r="S24" i="419"/>
  <c r="U5" i="419"/>
  <c r="U6" i="419" s="1"/>
  <c r="S6" i="419"/>
  <c r="M24" i="419"/>
  <c r="P5" i="419"/>
  <c r="P6" i="419" s="1"/>
  <c r="M6" i="419"/>
  <c r="K13" i="417"/>
  <c r="K17" i="417" s="1"/>
  <c r="H23" i="417"/>
  <c r="H21" i="417"/>
  <c r="H19" i="417"/>
  <c r="H17" i="417"/>
  <c r="M13" i="417"/>
  <c r="H24" i="417"/>
  <c r="H20" i="417"/>
  <c r="S13" i="417"/>
  <c r="H22" i="417"/>
  <c r="H18" i="417"/>
  <c r="S24" i="415"/>
  <c r="U5" i="415"/>
  <c r="U6" i="415" s="1"/>
  <c r="S6" i="415"/>
  <c r="M24" i="415"/>
  <c r="P5" i="415"/>
  <c r="P6" i="415" s="1"/>
  <c r="M6" i="415"/>
  <c r="K13" i="413"/>
  <c r="K17" i="413" s="1"/>
  <c r="H23" i="413"/>
  <c r="H21" i="413"/>
  <c r="H19" i="413"/>
  <c r="H17" i="413"/>
  <c r="M13" i="413"/>
  <c r="H24" i="413"/>
  <c r="H20" i="413"/>
  <c r="S13" i="413"/>
  <c r="H22" i="413"/>
  <c r="H18" i="413"/>
  <c r="S24" i="411"/>
  <c r="U5" i="411"/>
  <c r="U6" i="411" s="1"/>
  <c r="S6" i="411"/>
  <c r="M24" i="411"/>
  <c r="P5" i="411"/>
  <c r="P6" i="411" s="1"/>
  <c r="M6" i="411"/>
  <c r="K13" i="409"/>
  <c r="K17" i="409" s="1"/>
  <c r="H23" i="409"/>
  <c r="H21" i="409"/>
  <c r="H19" i="409"/>
  <c r="H17" i="409"/>
  <c r="M13" i="409"/>
  <c r="H24" i="409"/>
  <c r="H20" i="409"/>
  <c r="S13" i="409"/>
  <c r="H22" i="409"/>
  <c r="H18" i="409"/>
  <c r="S24" i="407"/>
  <c r="U5" i="407"/>
  <c r="U6" i="407" s="1"/>
  <c r="S6" i="407"/>
  <c r="M24" i="407"/>
  <c r="P5" i="407"/>
  <c r="P6" i="407" s="1"/>
  <c r="M6" i="407"/>
  <c r="K13" i="472"/>
  <c r="K17" i="472" s="1"/>
  <c r="H23" i="472"/>
  <c r="H21" i="472"/>
  <c r="H19" i="472"/>
  <c r="H17" i="472"/>
  <c r="M13" i="472"/>
  <c r="H24" i="472"/>
  <c r="H22" i="472"/>
  <c r="H20" i="472"/>
  <c r="H18" i="472"/>
  <c r="S13" i="472"/>
  <c r="S24" i="404"/>
  <c r="S6" i="404"/>
  <c r="U5" i="404"/>
  <c r="U6" i="404" s="1"/>
  <c r="M24" i="404"/>
  <c r="M6" i="404"/>
  <c r="P5" i="404"/>
  <c r="P6" i="404" s="1"/>
  <c r="K13" i="402"/>
  <c r="H23" i="402"/>
  <c r="H21" i="402"/>
  <c r="H19" i="402"/>
  <c r="H17" i="402"/>
  <c r="M13" i="402"/>
  <c r="H22" i="402"/>
  <c r="H18" i="402"/>
  <c r="H24" i="402"/>
  <c r="H20" i="402"/>
  <c r="S13" i="402"/>
  <c r="S24" i="400"/>
  <c r="S6" i="400"/>
  <c r="U5" i="400"/>
  <c r="U6" i="400" s="1"/>
  <c r="M24" i="400"/>
  <c r="M6" i="400"/>
  <c r="P5" i="400"/>
  <c r="P6" i="400" s="1"/>
  <c r="K13" i="398"/>
  <c r="K17" i="398" s="1"/>
  <c r="H23" i="398"/>
  <c r="H21" i="398"/>
  <c r="H19" i="398"/>
  <c r="H17" i="398"/>
  <c r="M13" i="398"/>
  <c r="H22" i="398"/>
  <c r="H18" i="398"/>
  <c r="H24" i="398"/>
  <c r="H20" i="398"/>
  <c r="S13" i="398"/>
  <c r="S24" i="396"/>
  <c r="S6" i="396"/>
  <c r="U5" i="396"/>
  <c r="U6" i="396" s="1"/>
  <c r="M24" i="396"/>
  <c r="M6" i="396"/>
  <c r="P5" i="396"/>
  <c r="P6" i="396" s="1"/>
  <c r="K13" i="394"/>
  <c r="H23" i="394"/>
  <c r="H21" i="394"/>
  <c r="H19" i="394"/>
  <c r="H17" i="394"/>
  <c r="M13" i="394"/>
  <c r="H22" i="394"/>
  <c r="H18" i="394"/>
  <c r="H24" i="394"/>
  <c r="H20" i="394"/>
  <c r="S13" i="394"/>
  <c r="S24" i="392"/>
  <c r="S6" i="392"/>
  <c r="U5" i="392"/>
  <c r="U6" i="392" s="1"/>
  <c r="M24" i="392"/>
  <c r="M6" i="392"/>
  <c r="P5" i="392"/>
  <c r="P6" i="392" s="1"/>
  <c r="M24" i="390"/>
  <c r="P5" i="390"/>
  <c r="P6" i="390" s="1"/>
  <c r="M6" i="390"/>
  <c r="S24" i="390"/>
  <c r="S6" i="390"/>
  <c r="U5" i="390"/>
  <c r="U6" i="390" s="1"/>
  <c r="M6" i="388"/>
  <c r="P5" i="388"/>
  <c r="P6" i="388" s="1"/>
  <c r="M24" i="388"/>
  <c r="S6" i="388"/>
  <c r="U5" i="388"/>
  <c r="U6" i="388" s="1"/>
  <c r="S24" i="388"/>
  <c r="H24" i="386"/>
  <c r="H22" i="386"/>
  <c r="H20" i="386"/>
  <c r="H18" i="386"/>
  <c r="S13" i="386"/>
  <c r="H23" i="386"/>
  <c r="H19" i="386"/>
  <c r="M13" i="386"/>
  <c r="K13" i="386"/>
  <c r="K17" i="386" s="1"/>
  <c r="H21" i="386"/>
  <c r="H17" i="386"/>
  <c r="M6" i="384"/>
  <c r="P5" i="384"/>
  <c r="P6" i="384" s="1"/>
  <c r="M24" i="384"/>
  <c r="S6" i="384"/>
  <c r="U5" i="384"/>
  <c r="U6" i="384" s="1"/>
  <c r="S24" i="384"/>
  <c r="H24" i="382"/>
  <c r="H22" i="382"/>
  <c r="H20" i="382"/>
  <c r="H18" i="382"/>
  <c r="S13" i="382"/>
  <c r="H23" i="382"/>
  <c r="H19" i="382"/>
  <c r="M13" i="382"/>
  <c r="K13" i="382"/>
  <c r="K17" i="382" s="1"/>
  <c r="H21" i="382"/>
  <c r="H17" i="382"/>
  <c r="M6" i="380"/>
  <c r="P5" i="380"/>
  <c r="P6" i="380" s="1"/>
  <c r="M24" i="380"/>
  <c r="S6" i="380"/>
  <c r="U5" i="380"/>
  <c r="U6" i="380" s="1"/>
  <c r="S24" i="380"/>
  <c r="H24" i="378"/>
  <c r="H22" i="378"/>
  <c r="H20" i="378"/>
  <c r="H18" i="378"/>
  <c r="S13" i="378"/>
  <c r="H23" i="378"/>
  <c r="H19" i="378"/>
  <c r="M13" i="378"/>
  <c r="K13" i="378"/>
  <c r="K17" i="378" s="1"/>
  <c r="H21" i="378"/>
  <c r="H17" i="378"/>
  <c r="M6" i="376"/>
  <c r="P5" i="376"/>
  <c r="P6" i="376" s="1"/>
  <c r="M24" i="376"/>
  <c r="S6" i="376"/>
  <c r="U5" i="376"/>
  <c r="U6" i="376" s="1"/>
  <c r="S24" i="376"/>
  <c r="H24" i="374"/>
  <c r="H22" i="374"/>
  <c r="H20" i="374"/>
  <c r="H18" i="374"/>
  <c r="S13" i="374"/>
  <c r="K13" i="374"/>
  <c r="H23" i="374"/>
  <c r="H21" i="374"/>
  <c r="H19" i="374"/>
  <c r="H17" i="374"/>
  <c r="M13" i="374"/>
  <c r="K17" i="374"/>
  <c r="D13" i="374"/>
  <c r="H18" i="324"/>
  <c r="H20" i="324"/>
  <c r="H22" i="324"/>
  <c r="H24" i="324"/>
  <c r="K13" i="324"/>
  <c r="H17" i="324"/>
  <c r="H19" i="324"/>
  <c r="H21" i="324"/>
  <c r="H23" i="324"/>
  <c r="D13" i="324"/>
  <c r="H17" i="330"/>
  <c r="H19" i="330"/>
  <c r="H21" i="330"/>
  <c r="H23" i="330"/>
  <c r="D13" i="330"/>
  <c r="H18" i="330"/>
  <c r="H20" i="330"/>
  <c r="H22" i="330"/>
  <c r="H24" i="330"/>
  <c r="K13" i="330"/>
  <c r="H17" i="338"/>
  <c r="H19" i="338"/>
  <c r="H21" i="338"/>
  <c r="H23" i="338"/>
  <c r="D13" i="338"/>
  <c r="H18" i="338"/>
  <c r="H20" i="338"/>
  <c r="H22" i="338"/>
  <c r="H24" i="338"/>
  <c r="K13" i="338"/>
  <c r="H17" i="342"/>
  <c r="H19" i="342"/>
  <c r="H21" i="342"/>
  <c r="H23" i="342"/>
  <c r="D13" i="342"/>
  <c r="H18" i="342"/>
  <c r="H20" i="342"/>
  <c r="H22" i="342"/>
  <c r="H24" i="342"/>
  <c r="K13" i="342"/>
  <c r="H18" i="346"/>
  <c r="H20" i="346"/>
  <c r="H22" i="346"/>
  <c r="H24" i="346"/>
  <c r="K13" i="346"/>
  <c r="H17" i="346"/>
  <c r="H19" i="346"/>
  <c r="H21" i="346"/>
  <c r="H23" i="346"/>
  <c r="D13" i="346"/>
  <c r="H18" i="358"/>
  <c r="H20" i="358"/>
  <c r="H22" i="358"/>
  <c r="H24" i="358"/>
  <c r="K13" i="358"/>
  <c r="H17" i="358"/>
  <c r="H19" i="358"/>
  <c r="H21" i="358"/>
  <c r="H23" i="358"/>
  <c r="D13" i="358"/>
  <c r="H18" i="370"/>
  <c r="H20" i="370"/>
  <c r="H22" i="370"/>
  <c r="H24" i="370"/>
  <c r="K13" i="370"/>
  <c r="H17" i="370"/>
  <c r="H19" i="370"/>
  <c r="H21" i="370"/>
  <c r="H23" i="370"/>
  <c r="D13" i="370"/>
  <c r="K13" i="470"/>
  <c r="H23" i="470"/>
  <c r="H21" i="470"/>
  <c r="H19" i="470"/>
  <c r="H17" i="470"/>
  <c r="M13" i="470"/>
  <c r="H22" i="470"/>
  <c r="H18" i="470"/>
  <c r="H20" i="470"/>
  <c r="H24" i="470"/>
  <c r="S13" i="470"/>
  <c r="S6" i="468"/>
  <c r="U5" i="468"/>
  <c r="U6" i="468" s="1"/>
  <c r="S24" i="468"/>
  <c r="H24" i="468"/>
  <c r="H22" i="468"/>
  <c r="H20" i="468"/>
  <c r="H18" i="468"/>
  <c r="S13" i="468"/>
  <c r="H23" i="468"/>
  <c r="H19" i="468"/>
  <c r="M13" i="468"/>
  <c r="K13" i="468"/>
  <c r="H17" i="468"/>
  <c r="H21" i="468"/>
  <c r="M6" i="466"/>
  <c r="P5" i="466"/>
  <c r="P6" i="466" s="1"/>
  <c r="M24" i="466"/>
  <c r="M24" i="464"/>
  <c r="M6" i="464"/>
  <c r="P5" i="464"/>
  <c r="P6" i="464" s="1"/>
  <c r="S6" i="464"/>
  <c r="U5" i="464"/>
  <c r="U6" i="464" s="1"/>
  <c r="S24" i="464"/>
  <c r="S6" i="462"/>
  <c r="U5" i="462"/>
  <c r="U6" i="462" s="1"/>
  <c r="S24" i="462"/>
  <c r="M6" i="462"/>
  <c r="P5" i="462"/>
  <c r="P6" i="462" s="1"/>
  <c r="M24" i="462"/>
  <c r="H24" i="460"/>
  <c r="H22" i="460"/>
  <c r="H20" i="460"/>
  <c r="H18" i="460"/>
  <c r="S13" i="460"/>
  <c r="K13" i="460"/>
  <c r="K17" i="460" s="1"/>
  <c r="H21" i="460"/>
  <c r="H17" i="460"/>
  <c r="H19" i="460"/>
  <c r="H23" i="460"/>
  <c r="M13" i="460"/>
  <c r="D13" i="460" s="1"/>
  <c r="H24" i="458"/>
  <c r="H22" i="458"/>
  <c r="H20" i="458"/>
  <c r="H18" i="458"/>
  <c r="S13" i="458"/>
  <c r="K13" i="458"/>
  <c r="H21" i="458"/>
  <c r="H17" i="458"/>
  <c r="H19" i="458"/>
  <c r="H23" i="458"/>
  <c r="M13" i="458"/>
  <c r="K13" i="456"/>
  <c r="K17" i="456" s="1"/>
  <c r="H23" i="456"/>
  <c r="H21" i="456"/>
  <c r="H19" i="456"/>
  <c r="H17" i="456"/>
  <c r="M13" i="456"/>
  <c r="H22" i="456"/>
  <c r="H18" i="456"/>
  <c r="H24" i="456"/>
  <c r="S13" i="456"/>
  <c r="H20" i="456"/>
  <c r="S24" i="454"/>
  <c r="S6" i="454"/>
  <c r="U5" i="454"/>
  <c r="U6" i="454" s="1"/>
  <c r="M24" i="454"/>
  <c r="M6" i="454"/>
  <c r="P5" i="454"/>
  <c r="P6" i="454" s="1"/>
  <c r="K13" i="452"/>
  <c r="K17" i="452" s="1"/>
  <c r="H23" i="452"/>
  <c r="H21" i="452"/>
  <c r="H19" i="452"/>
  <c r="H17" i="452"/>
  <c r="M13" i="452"/>
  <c r="H22" i="452"/>
  <c r="H18" i="452"/>
  <c r="H24" i="452"/>
  <c r="S13" i="452"/>
  <c r="H20" i="452"/>
  <c r="D13" i="452"/>
  <c r="S24" i="450"/>
  <c r="S6" i="450"/>
  <c r="U5" i="450"/>
  <c r="U6" i="450" s="1"/>
  <c r="M24" i="450"/>
  <c r="M6" i="450"/>
  <c r="P5" i="450"/>
  <c r="P6" i="450" s="1"/>
  <c r="M24" i="448"/>
  <c r="P5" i="448"/>
  <c r="P6" i="448" s="1"/>
  <c r="M6" i="448"/>
  <c r="S24" i="448"/>
  <c r="S6" i="448"/>
  <c r="U5" i="448"/>
  <c r="U6" i="448" s="1"/>
  <c r="M6" i="446"/>
  <c r="P5" i="446"/>
  <c r="P6" i="446" s="1"/>
  <c r="M24" i="446"/>
  <c r="S6" i="446"/>
  <c r="U5" i="446"/>
  <c r="U6" i="446" s="1"/>
  <c r="S24" i="446"/>
  <c r="H24" i="444"/>
  <c r="H22" i="444"/>
  <c r="H20" i="444"/>
  <c r="H18" i="444"/>
  <c r="S13" i="444"/>
  <c r="H23" i="444"/>
  <c r="H19" i="444"/>
  <c r="M13" i="444"/>
  <c r="H21" i="444"/>
  <c r="K13" i="444"/>
  <c r="H17" i="444"/>
  <c r="M6" i="442"/>
  <c r="P5" i="442"/>
  <c r="P6" i="442" s="1"/>
  <c r="M24" i="442"/>
  <c r="S6" i="442"/>
  <c r="U5" i="442"/>
  <c r="U6" i="442" s="1"/>
  <c r="S24" i="442"/>
  <c r="H24" i="440"/>
  <c r="H22" i="440"/>
  <c r="H20" i="440"/>
  <c r="H18" i="440"/>
  <c r="S13" i="440"/>
  <c r="H23" i="440"/>
  <c r="H19" i="440"/>
  <c r="M13" i="440"/>
  <c r="H21" i="440"/>
  <c r="K13" i="440"/>
  <c r="H17" i="440"/>
  <c r="M6" i="438"/>
  <c r="P5" i="438"/>
  <c r="P6" i="438" s="1"/>
  <c r="M24" i="438"/>
  <c r="S6" i="438"/>
  <c r="U5" i="438"/>
  <c r="U6" i="438" s="1"/>
  <c r="S24" i="438"/>
  <c r="H24" i="436"/>
  <c r="H22" i="436"/>
  <c r="H20" i="436"/>
  <c r="H18" i="436"/>
  <c r="S13" i="436"/>
  <c r="H23" i="436"/>
  <c r="H19" i="436"/>
  <c r="M13" i="436"/>
  <c r="H21" i="436"/>
  <c r="K13" i="436"/>
  <c r="H17" i="436"/>
  <c r="K17" i="436"/>
  <c r="M6" i="434"/>
  <c r="P5" i="434"/>
  <c r="P6" i="434" s="1"/>
  <c r="M24" i="434"/>
  <c r="S6" i="434"/>
  <c r="U5" i="434"/>
  <c r="U6" i="434" s="1"/>
  <c r="S24" i="434"/>
  <c r="K13" i="432"/>
  <c r="K17" i="432" s="1"/>
  <c r="H23" i="432"/>
  <c r="H21" i="432"/>
  <c r="H19" i="432"/>
  <c r="H17" i="432"/>
  <c r="M13" i="432"/>
  <c r="H22" i="432"/>
  <c r="H18" i="432"/>
  <c r="H24" i="432"/>
  <c r="H20" i="432"/>
  <c r="S13" i="432"/>
  <c r="M24" i="430"/>
  <c r="M6" i="430"/>
  <c r="P5" i="430"/>
  <c r="P6" i="430" s="1"/>
  <c r="S24" i="430"/>
  <c r="S6" i="430"/>
  <c r="U5" i="430"/>
  <c r="U6" i="430" s="1"/>
  <c r="K13" i="428"/>
  <c r="H23" i="428"/>
  <c r="H21" i="428"/>
  <c r="H19" i="428"/>
  <c r="H17" i="428"/>
  <c r="M13" i="428"/>
  <c r="H22" i="428"/>
  <c r="H18" i="428"/>
  <c r="H24" i="428"/>
  <c r="H20" i="428"/>
  <c r="S13" i="428"/>
  <c r="M24" i="426"/>
  <c r="M6" i="426"/>
  <c r="P5" i="426"/>
  <c r="P6" i="426" s="1"/>
  <c r="S24" i="426"/>
  <c r="S6" i="426"/>
  <c r="U5" i="426"/>
  <c r="U6" i="426" s="1"/>
  <c r="K13" i="424"/>
  <c r="K17" i="424" s="1"/>
  <c r="H23" i="424"/>
  <c r="H21" i="424"/>
  <c r="H19" i="424"/>
  <c r="H17" i="424"/>
  <c r="M13" i="424"/>
  <c r="H22" i="424"/>
  <c r="H18" i="424"/>
  <c r="H24" i="424"/>
  <c r="H20" i="424"/>
  <c r="S13" i="424"/>
  <c r="M24" i="422"/>
  <c r="M6" i="422"/>
  <c r="P5" i="422"/>
  <c r="P6" i="422" s="1"/>
  <c r="S24" i="422"/>
  <c r="S6" i="422"/>
  <c r="U5" i="422"/>
  <c r="U6" i="422" s="1"/>
  <c r="K13" i="420"/>
  <c r="H23" i="420"/>
  <c r="H21" i="420"/>
  <c r="H19" i="420"/>
  <c r="H17" i="420"/>
  <c r="M13" i="420"/>
  <c r="H22" i="420"/>
  <c r="H18" i="420"/>
  <c r="H24" i="420"/>
  <c r="H20" i="420"/>
  <c r="S13" i="420"/>
  <c r="S24" i="420"/>
  <c r="U5" i="420"/>
  <c r="U6" i="420" s="1"/>
  <c r="S6" i="420"/>
  <c r="S24" i="418"/>
  <c r="S6" i="418"/>
  <c r="U5" i="418"/>
  <c r="U6" i="418" s="1"/>
  <c r="M24" i="418"/>
  <c r="M6" i="418"/>
  <c r="P5" i="418"/>
  <c r="P6" i="418" s="1"/>
  <c r="K13" i="416"/>
  <c r="K17" i="416" s="1"/>
  <c r="H23" i="416"/>
  <c r="H21" i="416"/>
  <c r="H19" i="416"/>
  <c r="H17" i="416"/>
  <c r="M13" i="416"/>
  <c r="H22" i="416"/>
  <c r="H18" i="416"/>
  <c r="H24" i="416"/>
  <c r="H20" i="416"/>
  <c r="S13" i="416"/>
  <c r="S24" i="414"/>
  <c r="S6" i="414"/>
  <c r="U5" i="414"/>
  <c r="U6" i="414" s="1"/>
  <c r="M24" i="414"/>
  <c r="M6" i="414"/>
  <c r="P5" i="414"/>
  <c r="P6" i="414" s="1"/>
  <c r="K13" i="412"/>
  <c r="H23" i="412"/>
  <c r="H21" i="412"/>
  <c r="H19" i="412"/>
  <c r="H17" i="412"/>
  <c r="M13" i="412"/>
  <c r="H22" i="412"/>
  <c r="H18" i="412"/>
  <c r="H24" i="412"/>
  <c r="H20" i="412"/>
  <c r="S13" i="412"/>
  <c r="S24" i="410"/>
  <c r="S6" i="410"/>
  <c r="U5" i="410"/>
  <c r="U6" i="410" s="1"/>
  <c r="M24" i="410"/>
  <c r="M6" i="410"/>
  <c r="P5" i="410"/>
  <c r="P6" i="410" s="1"/>
  <c r="K13" i="408"/>
  <c r="K17" i="408" s="1"/>
  <c r="H23" i="408"/>
  <c r="H21" i="408"/>
  <c r="H19" i="408"/>
  <c r="H17" i="408"/>
  <c r="M13" i="408"/>
  <c r="H22" i="408"/>
  <c r="H18" i="408"/>
  <c r="H24" i="408"/>
  <c r="H20" i="408"/>
  <c r="S13" i="408"/>
  <c r="S24" i="406"/>
  <c r="S6" i="406"/>
  <c r="U5" i="406"/>
  <c r="U6" i="406" s="1"/>
  <c r="M24" i="406"/>
  <c r="M6" i="406"/>
  <c r="P5" i="406"/>
  <c r="P6" i="406" s="1"/>
  <c r="K13" i="405"/>
  <c r="K17" i="405" s="1"/>
  <c r="H23" i="405"/>
  <c r="H21" i="405"/>
  <c r="H19" i="405"/>
  <c r="H17" i="405"/>
  <c r="M13" i="405"/>
  <c r="H24" i="405"/>
  <c r="H20" i="405"/>
  <c r="S13" i="405"/>
  <c r="H22" i="405"/>
  <c r="H18" i="405"/>
  <c r="S24" i="403"/>
  <c r="U5" i="403"/>
  <c r="U6" i="403" s="1"/>
  <c r="S6" i="403"/>
  <c r="M24" i="403"/>
  <c r="P5" i="403"/>
  <c r="P6" i="403" s="1"/>
  <c r="M6" i="403"/>
  <c r="K13" i="401"/>
  <c r="K17" i="401" s="1"/>
  <c r="H23" i="401"/>
  <c r="H21" i="401"/>
  <c r="H19" i="401"/>
  <c r="H17" i="401"/>
  <c r="M13" i="401"/>
  <c r="H24" i="401"/>
  <c r="H20" i="401"/>
  <c r="S13" i="401"/>
  <c r="H22" i="401"/>
  <c r="H18" i="401"/>
  <c r="S24" i="399"/>
  <c r="U5" i="399"/>
  <c r="U6" i="399" s="1"/>
  <c r="S6" i="399"/>
  <c r="M24" i="399"/>
  <c r="P5" i="399"/>
  <c r="P6" i="399" s="1"/>
  <c r="M6" i="399"/>
  <c r="K13" i="397"/>
  <c r="K17" i="397" s="1"/>
  <c r="H23" i="397"/>
  <c r="H21" i="397"/>
  <c r="H19" i="397"/>
  <c r="H17" i="397"/>
  <c r="M13" i="397"/>
  <c r="H24" i="397"/>
  <c r="H20" i="397"/>
  <c r="S13" i="397"/>
  <c r="H22" i="397"/>
  <c r="H18" i="397"/>
  <c r="S24" i="395"/>
  <c r="U5" i="395"/>
  <c r="U6" i="395" s="1"/>
  <c r="S6" i="395"/>
  <c r="M24" i="395"/>
  <c r="P5" i="395"/>
  <c r="P6" i="395" s="1"/>
  <c r="M6" i="395"/>
  <c r="K13" i="393"/>
  <c r="K17" i="393" s="1"/>
  <c r="H23" i="393"/>
  <c r="H21" i="393"/>
  <c r="H19" i="393"/>
  <c r="H17" i="393"/>
  <c r="M13" i="393"/>
  <c r="H24" i="393"/>
  <c r="H20" i="393"/>
  <c r="S13" i="393"/>
  <c r="D13" i="393" s="1"/>
  <c r="H22" i="393"/>
  <c r="H18" i="393"/>
  <c r="K13" i="391"/>
  <c r="K17" i="391" s="1"/>
  <c r="H23" i="391"/>
  <c r="H21" i="391"/>
  <c r="H19" i="391"/>
  <c r="H17" i="391"/>
  <c r="M13" i="391"/>
  <c r="H24" i="391"/>
  <c r="H20" i="391"/>
  <c r="S13" i="391"/>
  <c r="H22" i="391"/>
  <c r="H18" i="391"/>
  <c r="M24" i="391"/>
  <c r="P5" i="391"/>
  <c r="P6" i="391" s="1"/>
  <c r="M6" i="391"/>
  <c r="H24" i="389"/>
  <c r="H22" i="389"/>
  <c r="H20" i="389"/>
  <c r="H18" i="389"/>
  <c r="S13" i="389"/>
  <c r="K13" i="389"/>
  <c r="H21" i="389"/>
  <c r="H17" i="389"/>
  <c r="H23" i="389"/>
  <c r="H19" i="389"/>
  <c r="M13" i="389"/>
  <c r="D13" i="389" s="1"/>
  <c r="K17" i="389"/>
  <c r="M6" i="387"/>
  <c r="P5" i="387"/>
  <c r="P6" i="387" s="1"/>
  <c r="M24" i="387"/>
  <c r="S6" i="387"/>
  <c r="U5" i="387"/>
  <c r="U6" i="387" s="1"/>
  <c r="S24" i="387"/>
  <c r="H24" i="385"/>
  <c r="H22" i="385"/>
  <c r="H20" i="385"/>
  <c r="H18" i="385"/>
  <c r="S13" i="385"/>
  <c r="K13" i="385"/>
  <c r="H21" i="385"/>
  <c r="H17" i="385"/>
  <c r="H23" i="385"/>
  <c r="H19" i="385"/>
  <c r="M13" i="385"/>
  <c r="K17" i="385"/>
  <c r="M6" i="383"/>
  <c r="P5" i="383"/>
  <c r="P6" i="383" s="1"/>
  <c r="M24" i="383"/>
  <c r="S6" i="383"/>
  <c r="U5" i="383"/>
  <c r="U6" i="383" s="1"/>
  <c r="S24" i="383"/>
  <c r="H24" i="381"/>
  <c r="H22" i="381"/>
  <c r="H20" i="381"/>
  <c r="H18" i="381"/>
  <c r="S13" i="381"/>
  <c r="K13" i="381"/>
  <c r="H21" i="381"/>
  <c r="H17" i="381"/>
  <c r="H23" i="381"/>
  <c r="H19" i="381"/>
  <c r="M13" i="381"/>
  <c r="D13" i="381" s="1"/>
  <c r="K17" i="381"/>
  <c r="M6" i="379"/>
  <c r="P5" i="379"/>
  <c r="P6" i="379" s="1"/>
  <c r="M24" i="379"/>
  <c r="S6" i="379"/>
  <c r="U5" i="379"/>
  <c r="U6" i="379" s="1"/>
  <c r="S24" i="379"/>
  <c r="H24" i="377"/>
  <c r="H22" i="377"/>
  <c r="H20" i="377"/>
  <c r="H18" i="377"/>
  <c r="S13" i="377"/>
  <c r="K13" i="377"/>
  <c r="H21" i="377"/>
  <c r="H17" i="377"/>
  <c r="H23" i="377"/>
  <c r="H19" i="377"/>
  <c r="M13" i="377"/>
  <c r="D13" i="377" s="1"/>
  <c r="M6" i="375"/>
  <c r="P5" i="375"/>
  <c r="P6" i="375" s="1"/>
  <c r="M24" i="375"/>
  <c r="S6" i="375"/>
  <c r="U5" i="375"/>
  <c r="U6" i="375" s="1"/>
  <c r="S24" i="375"/>
  <c r="H17" i="332"/>
  <c r="H19" i="332"/>
  <c r="H21" i="332"/>
  <c r="H23" i="332"/>
  <c r="D13" i="332"/>
  <c r="H18" i="332"/>
  <c r="H20" i="332"/>
  <c r="H22" i="332"/>
  <c r="H24" i="332"/>
  <c r="K13" i="332"/>
  <c r="H17" i="336"/>
  <c r="H19" i="336"/>
  <c r="H21" i="336"/>
  <c r="H23" i="336"/>
  <c r="D13" i="336"/>
  <c r="H18" i="336"/>
  <c r="H20" i="336"/>
  <c r="H22" i="336"/>
  <c r="H24" i="336"/>
  <c r="K13" i="336"/>
  <c r="H17" i="368"/>
  <c r="H19" i="368"/>
  <c r="H21" i="368"/>
  <c r="H23" i="368"/>
  <c r="D13" i="368"/>
  <c r="H18" i="368"/>
  <c r="H20" i="368"/>
  <c r="H22" i="368"/>
  <c r="H24" i="368"/>
  <c r="K13" i="368"/>
  <c r="H18" i="371"/>
  <c r="H20" i="371"/>
  <c r="H22" i="371"/>
  <c r="H24" i="371"/>
  <c r="K13" i="371"/>
  <c r="H17" i="371"/>
  <c r="H19" i="371"/>
  <c r="H21" i="371"/>
  <c r="H23" i="371"/>
  <c r="D13" i="371"/>
  <c r="K25" i="328"/>
  <c r="H35" i="328"/>
  <c r="E39" i="328" s="1"/>
  <c r="H35" i="366"/>
  <c r="E39" i="366" s="1"/>
  <c r="L38" i="363"/>
  <c r="L43" i="363" s="1"/>
  <c r="K25" i="363"/>
  <c r="H35" i="363"/>
  <c r="L38" i="361"/>
  <c r="L43" i="361" s="1"/>
  <c r="K25" i="361"/>
  <c r="H35" i="361"/>
  <c r="L38" i="359"/>
  <c r="L43" i="359" s="1"/>
  <c r="K25" i="359"/>
  <c r="H35" i="359"/>
  <c r="K25" i="357"/>
  <c r="L38" i="355"/>
  <c r="L43" i="355" s="1"/>
  <c r="K25" i="355"/>
  <c r="H35" i="355"/>
  <c r="L38" i="353"/>
  <c r="L43" i="353" s="1"/>
  <c r="K25" i="353"/>
  <c r="H35" i="353"/>
  <c r="L38" i="351"/>
  <c r="L43" i="351" s="1"/>
  <c r="K25" i="351"/>
  <c r="H35" i="351"/>
  <c r="K24" i="350"/>
  <c r="K22" i="350"/>
  <c r="K20" i="350"/>
  <c r="K18" i="350"/>
  <c r="H30" i="350"/>
  <c r="H31" i="350"/>
  <c r="H29" i="350"/>
  <c r="L38" i="349"/>
  <c r="L43" i="349" s="1"/>
  <c r="K25" i="349"/>
  <c r="H35" i="349"/>
  <c r="L38" i="335"/>
  <c r="L43" i="335" s="1"/>
  <c r="K25" i="335"/>
  <c r="H35" i="335"/>
  <c r="L38" i="331"/>
  <c r="L43" i="331" s="1"/>
  <c r="K25" i="331"/>
  <c r="H35" i="331"/>
  <c r="L38" i="329"/>
  <c r="L43" i="329" s="1"/>
  <c r="K25" i="329"/>
  <c r="L38" i="328"/>
  <c r="L43" i="328" s="1"/>
  <c r="L39" i="328"/>
  <c r="L38" i="327"/>
  <c r="L43" i="327" s="1"/>
  <c r="K25" i="327"/>
  <c r="H35" i="327"/>
  <c r="L38" i="321"/>
  <c r="L43" i="321" s="1"/>
  <c r="K25" i="321"/>
  <c r="H35" i="321"/>
  <c r="L38" i="319"/>
  <c r="L43" i="319" s="1"/>
  <c r="K25" i="319"/>
  <c r="H35" i="319"/>
  <c r="H35" i="318"/>
  <c r="E39" i="318" s="1"/>
  <c r="L38" i="316"/>
  <c r="L43" i="316" s="1"/>
  <c r="K25" i="316"/>
  <c r="L38" i="314"/>
  <c r="L43" i="314" s="1"/>
  <c r="K25" i="314"/>
  <c r="H35" i="314"/>
  <c r="L38" i="312"/>
  <c r="L43" i="312" s="1"/>
  <c r="K25" i="312"/>
  <c r="H35" i="312"/>
  <c r="L38" i="310"/>
  <c r="L42" i="310" s="1"/>
  <c r="L43" i="310" s="1"/>
  <c r="K25" i="310"/>
  <c r="H35" i="310"/>
  <c r="H35" i="309"/>
  <c r="L38" i="306"/>
  <c r="L43" i="306" s="1"/>
  <c r="K25" i="306"/>
  <c r="H35" i="306"/>
  <c r="L38" i="304"/>
  <c r="L43" i="304" s="1"/>
  <c r="K25" i="304"/>
  <c r="H35" i="304"/>
  <c r="H35" i="303"/>
  <c r="H35" i="301"/>
  <c r="L38" i="300"/>
  <c r="L43" i="300" s="1"/>
  <c r="K25" i="300"/>
  <c r="H35" i="300"/>
  <c r="L38" i="299"/>
  <c r="L43" i="299" s="1"/>
  <c r="K25" i="299"/>
  <c r="H35" i="299"/>
  <c r="K24" i="298"/>
  <c r="K23" i="298"/>
  <c r="K22" i="298"/>
  <c r="K21" i="298"/>
  <c r="K20" i="298"/>
  <c r="K19" i="298"/>
  <c r="K18" i="298"/>
  <c r="K12" i="298"/>
  <c r="H30" i="298"/>
  <c r="H31" i="298"/>
  <c r="H29" i="298"/>
  <c r="K17" i="298"/>
  <c r="K24" i="297"/>
  <c r="K23" i="297"/>
  <c r="K22" i="297"/>
  <c r="K21" i="297"/>
  <c r="K20" i="297"/>
  <c r="K19" i="297"/>
  <c r="K18" i="297"/>
  <c r="K12" i="297"/>
  <c r="H25" i="297"/>
  <c r="H30" i="297"/>
  <c r="H31" i="297"/>
  <c r="H29" i="297"/>
  <c r="K17" i="297"/>
  <c r="K24" i="296"/>
  <c r="K23" i="296"/>
  <c r="K22" i="296"/>
  <c r="K21" i="296"/>
  <c r="K20" i="296"/>
  <c r="K19" i="296"/>
  <c r="K18" i="296"/>
  <c r="K12" i="296"/>
  <c r="H25" i="296"/>
  <c r="H30" i="296"/>
  <c r="H31" i="296"/>
  <c r="H29" i="296"/>
  <c r="K17" i="296"/>
  <c r="K24" i="295"/>
  <c r="K23" i="295"/>
  <c r="K22" i="295"/>
  <c r="K21" i="295"/>
  <c r="K20" i="295"/>
  <c r="K19" i="295"/>
  <c r="K18" i="295"/>
  <c r="K12" i="295"/>
  <c r="H25" i="295"/>
  <c r="H30" i="295"/>
  <c r="H31" i="295"/>
  <c r="H29" i="295"/>
  <c r="K17" i="295"/>
  <c r="K23" i="294"/>
  <c r="K21" i="294"/>
  <c r="K19" i="294"/>
  <c r="K12" i="294"/>
  <c r="H30" i="294"/>
  <c r="H31" i="294"/>
  <c r="H29" i="294"/>
  <c r="H25" i="293"/>
  <c r="H30" i="293"/>
  <c r="H31" i="293"/>
  <c r="H29" i="293"/>
  <c r="K24" i="293"/>
  <c r="K23" i="293"/>
  <c r="K22" i="293"/>
  <c r="K21" i="293"/>
  <c r="K20" i="293"/>
  <c r="K19" i="293"/>
  <c r="K18" i="293"/>
  <c r="K12" i="293"/>
  <c r="K24" i="292"/>
  <c r="K23" i="292"/>
  <c r="K22" i="292"/>
  <c r="K21" i="292"/>
  <c r="K20" i="292"/>
  <c r="K19" i="292"/>
  <c r="K18" i="292"/>
  <c r="K12" i="292"/>
  <c r="H25" i="292"/>
  <c r="H30" i="292"/>
  <c r="H31" i="292"/>
  <c r="H29" i="292"/>
  <c r="K17" i="292"/>
  <c r="K24" i="291"/>
  <c r="K23" i="291"/>
  <c r="K22" i="291"/>
  <c r="K21" i="291"/>
  <c r="K20" i="291"/>
  <c r="K19" i="291"/>
  <c r="K18" i="291"/>
  <c r="K12" i="291"/>
  <c r="H25" i="291"/>
  <c r="H30" i="291"/>
  <c r="H31" i="291"/>
  <c r="H29" i="291"/>
  <c r="K17" i="291"/>
  <c r="K24" i="290"/>
  <c r="K23" i="290"/>
  <c r="K22" i="290"/>
  <c r="K21" i="290"/>
  <c r="K20" i="290"/>
  <c r="K19" i="290"/>
  <c r="K18" i="290"/>
  <c r="K12" i="290"/>
  <c r="H25" i="290"/>
  <c r="H30" i="290"/>
  <c r="H31" i="290"/>
  <c r="H29" i="290"/>
  <c r="K17" i="290"/>
  <c r="K24" i="289"/>
  <c r="K23" i="289"/>
  <c r="K22" i="289"/>
  <c r="K21" i="289"/>
  <c r="K20" i="289"/>
  <c r="K19" i="289"/>
  <c r="K18" i="289"/>
  <c r="K12" i="289"/>
  <c r="H30" i="289"/>
  <c r="H31" i="289"/>
  <c r="H29" i="289"/>
  <c r="K17" i="289"/>
  <c r="K24" i="288"/>
  <c r="K23" i="288"/>
  <c r="K22" i="288"/>
  <c r="K21" i="288"/>
  <c r="K20" i="288"/>
  <c r="K19" i="288"/>
  <c r="K18" i="288"/>
  <c r="K12" i="288"/>
  <c r="H30" i="288"/>
  <c r="H29" i="288"/>
  <c r="K17" i="288"/>
  <c r="K24" i="287"/>
  <c r="K23" i="287"/>
  <c r="K22" i="287"/>
  <c r="K21" i="287"/>
  <c r="K20" i="287"/>
  <c r="K19" i="287"/>
  <c r="K18" i="287"/>
  <c r="K12" i="287"/>
  <c r="H25" i="287"/>
  <c r="H30" i="287"/>
  <c r="H31" i="287"/>
  <c r="H29" i="287"/>
  <c r="K17" i="287"/>
  <c r="K24" i="286"/>
  <c r="K23" i="286"/>
  <c r="K22" i="286"/>
  <c r="K21" i="286"/>
  <c r="K20" i="286"/>
  <c r="K19" i="286"/>
  <c r="K18" i="286"/>
  <c r="K12" i="286"/>
  <c r="H25" i="286"/>
  <c r="H30" i="286"/>
  <c r="H31" i="286"/>
  <c r="H29" i="286"/>
  <c r="K17" i="286"/>
  <c r="K24" i="285"/>
  <c r="K23" i="285"/>
  <c r="K22" i="285"/>
  <c r="K21" i="285"/>
  <c r="K20" i="285"/>
  <c r="K19" i="285"/>
  <c r="K18" i="285"/>
  <c r="K12" i="285"/>
  <c r="H31" i="285"/>
  <c r="K17" i="285"/>
  <c r="K24" i="284"/>
  <c r="K23" i="284"/>
  <c r="K22" i="284"/>
  <c r="K21" i="284"/>
  <c r="K20" i="284"/>
  <c r="K19" i="284"/>
  <c r="K18" i="284"/>
  <c r="K12" i="284"/>
  <c r="H25" i="284"/>
  <c r="H30" i="284"/>
  <c r="H31" i="284"/>
  <c r="H29" i="284"/>
  <c r="K17" i="284"/>
  <c r="K24" i="283"/>
  <c r="K23" i="283"/>
  <c r="K22" i="283"/>
  <c r="K21" i="283"/>
  <c r="K20" i="283"/>
  <c r="K19" i="283"/>
  <c r="K18" i="283"/>
  <c r="K12" i="283"/>
  <c r="H25" i="283"/>
  <c r="H30" i="283"/>
  <c r="H31" i="283"/>
  <c r="H29" i="283"/>
  <c r="K17" i="283"/>
  <c r="K24" i="282"/>
  <c r="K23" i="282"/>
  <c r="K22" i="282"/>
  <c r="K21" i="282"/>
  <c r="K20" i="282"/>
  <c r="K19" i="282"/>
  <c r="K18" i="282"/>
  <c r="K12" i="282"/>
  <c r="H30" i="282"/>
  <c r="H31" i="282"/>
  <c r="H29" i="282"/>
  <c r="K17" i="282"/>
  <c r="K24" i="281"/>
  <c r="K23" i="281"/>
  <c r="K22" i="281"/>
  <c r="K21" i="281"/>
  <c r="K20" i="281"/>
  <c r="K19" i="281"/>
  <c r="K18" i="281"/>
  <c r="K12" i="281"/>
  <c r="H30" i="281"/>
  <c r="H31" i="281"/>
  <c r="H29" i="281"/>
  <c r="K17" i="281"/>
  <c r="K24" i="280"/>
  <c r="K23" i="280"/>
  <c r="K22" i="280"/>
  <c r="K21" i="280"/>
  <c r="K20" i="280"/>
  <c r="K19" i="280"/>
  <c r="K18" i="280"/>
  <c r="K12" i="280"/>
  <c r="H30" i="280"/>
  <c r="H31" i="280"/>
  <c r="H29" i="280"/>
  <c r="K17" i="280"/>
  <c r="K24" i="279"/>
  <c r="K23" i="279"/>
  <c r="K22" i="279"/>
  <c r="K21" i="279"/>
  <c r="K20" i="279"/>
  <c r="K19" i="279"/>
  <c r="K18" i="279"/>
  <c r="K12" i="279"/>
  <c r="H25" i="279"/>
  <c r="H30" i="279"/>
  <c r="H31" i="279"/>
  <c r="H29" i="279"/>
  <c r="K17" i="279"/>
  <c r="K24" i="278"/>
  <c r="K23" i="278"/>
  <c r="K22" i="278"/>
  <c r="K21" i="278"/>
  <c r="K20" i="278"/>
  <c r="K19" i="278"/>
  <c r="K18" i="278"/>
  <c r="K12" i="278"/>
  <c r="H25" i="278"/>
  <c r="H30" i="278"/>
  <c r="H31" i="278"/>
  <c r="H29" i="278"/>
  <c r="K17" i="278"/>
  <c r="H30" i="277"/>
  <c r="H29" i="277"/>
  <c r="K24" i="277"/>
  <c r="K23" i="277"/>
  <c r="K22" i="277"/>
  <c r="K21" i="277"/>
  <c r="K20" i="277"/>
  <c r="K19" i="277"/>
  <c r="K18" i="277"/>
  <c r="K12" i="277"/>
  <c r="K24" i="276"/>
  <c r="K23" i="276"/>
  <c r="K22" i="276"/>
  <c r="K21" i="276"/>
  <c r="K20" i="276"/>
  <c r="K19" i="276"/>
  <c r="K18" i="276"/>
  <c r="K12" i="276"/>
  <c r="H25" i="276"/>
  <c r="H30" i="276"/>
  <c r="H31" i="276"/>
  <c r="H29" i="276"/>
  <c r="K17" i="276"/>
  <c r="K24" i="275"/>
  <c r="K23" i="275"/>
  <c r="K22" i="275"/>
  <c r="K21" i="275"/>
  <c r="K20" i="275"/>
  <c r="K19" i="275"/>
  <c r="K18" i="275"/>
  <c r="K12" i="275"/>
  <c r="H25" i="275"/>
  <c r="H30" i="275"/>
  <c r="H31" i="275"/>
  <c r="H29" i="275"/>
  <c r="K17" i="275"/>
  <c r="K24" i="274"/>
  <c r="K23" i="274"/>
  <c r="K22" i="274"/>
  <c r="K21" i="274"/>
  <c r="K20" i="274"/>
  <c r="K19" i="274"/>
  <c r="K18" i="274"/>
  <c r="K12" i="274"/>
  <c r="H30" i="274"/>
  <c r="H31" i="274"/>
  <c r="H29" i="274"/>
  <c r="K17" i="274"/>
  <c r="K24" i="273"/>
  <c r="K23" i="273"/>
  <c r="K22" i="273"/>
  <c r="K21" i="273"/>
  <c r="K20" i="273"/>
  <c r="K19" i="273"/>
  <c r="K18" i="273"/>
  <c r="K12" i="273"/>
  <c r="H25" i="273"/>
  <c r="H30" i="273"/>
  <c r="H31" i="273"/>
  <c r="H29" i="273"/>
  <c r="K17" i="273"/>
  <c r="L17" i="62"/>
  <c r="R21" i="62"/>
  <c r="R12" i="62"/>
  <c r="R20" i="62"/>
  <c r="D13" i="396" l="1"/>
  <c r="H25" i="459"/>
  <c r="H25" i="294"/>
  <c r="H35" i="316"/>
  <c r="D13" i="378"/>
  <c r="H31" i="378" s="1"/>
  <c r="L38" i="303"/>
  <c r="L43" i="303" s="1"/>
  <c r="H25" i="274"/>
  <c r="K18" i="373"/>
  <c r="K12" i="373"/>
  <c r="K24" i="373"/>
  <c r="K23" i="373"/>
  <c r="K17" i="373"/>
  <c r="K22" i="373"/>
  <c r="K21" i="373"/>
  <c r="K20" i="373"/>
  <c r="K19" i="373"/>
  <c r="D13" i="385"/>
  <c r="D13" i="458"/>
  <c r="K17" i="272"/>
  <c r="K18" i="272"/>
  <c r="K12" i="272"/>
  <c r="K24" i="272"/>
  <c r="K23" i="272"/>
  <c r="K19" i="272"/>
  <c r="K20" i="272"/>
  <c r="K22" i="272"/>
  <c r="K21" i="272"/>
  <c r="S19" i="373"/>
  <c r="S18" i="373"/>
  <c r="U13" i="373"/>
  <c r="S17" i="373"/>
  <c r="S12" i="373"/>
  <c r="S23" i="373"/>
  <c r="S22" i="373"/>
  <c r="S21" i="373"/>
  <c r="S20" i="373"/>
  <c r="D13" i="454"/>
  <c r="H31" i="454" s="1"/>
  <c r="L38" i="309"/>
  <c r="L43" i="309" s="1"/>
  <c r="H25" i="288"/>
  <c r="H25" i="373"/>
  <c r="D13" i="425"/>
  <c r="D13" i="399"/>
  <c r="D13" i="376"/>
  <c r="H25" i="280"/>
  <c r="M12" i="373"/>
  <c r="D13" i="373"/>
  <c r="M23" i="373"/>
  <c r="M22" i="373"/>
  <c r="M21" i="373"/>
  <c r="M20" i="373"/>
  <c r="M19" i="373"/>
  <c r="M18" i="373"/>
  <c r="P13" i="373"/>
  <c r="M17" i="373"/>
  <c r="D13" i="443"/>
  <c r="H25" i="272"/>
  <c r="H32" i="272"/>
  <c r="H31" i="272"/>
  <c r="H30" i="272"/>
  <c r="H29" i="272"/>
  <c r="D13" i="470"/>
  <c r="H30" i="470" s="1"/>
  <c r="D13" i="436"/>
  <c r="D13" i="424"/>
  <c r="D13" i="413"/>
  <c r="D13" i="412"/>
  <c r="K25" i="278"/>
  <c r="K25" i="288"/>
  <c r="K17" i="294"/>
  <c r="K18" i="294"/>
  <c r="K25" i="294" s="1"/>
  <c r="K20" i="294"/>
  <c r="K22" i="294"/>
  <c r="K17" i="350"/>
  <c r="K12" i="350"/>
  <c r="K19" i="350"/>
  <c r="K21" i="350"/>
  <c r="L38" i="350" s="1"/>
  <c r="L43" i="350" s="1"/>
  <c r="D13" i="401"/>
  <c r="D13" i="432"/>
  <c r="H30" i="432" s="1"/>
  <c r="D13" i="394"/>
  <c r="H31" i="394" s="1"/>
  <c r="D13" i="402"/>
  <c r="H29" i="402" s="1"/>
  <c r="D13" i="449"/>
  <c r="D13" i="457"/>
  <c r="H31" i="457" s="1"/>
  <c r="D13" i="410"/>
  <c r="D13" i="418"/>
  <c r="H30" i="418" s="1"/>
  <c r="H25" i="438"/>
  <c r="D13" i="448"/>
  <c r="H30" i="448" s="1"/>
  <c r="D13" i="462"/>
  <c r="D13" i="407"/>
  <c r="H30" i="407" s="1"/>
  <c r="D13" i="444"/>
  <c r="D13" i="468"/>
  <c r="H30" i="468" s="1"/>
  <c r="D13" i="439"/>
  <c r="H25" i="350"/>
  <c r="L39" i="366"/>
  <c r="H25" i="469"/>
  <c r="D13" i="384"/>
  <c r="H35" i="277"/>
  <c r="L39" i="277" s="1"/>
  <c r="H29" i="285"/>
  <c r="L39" i="318"/>
  <c r="D13" i="428"/>
  <c r="H31" i="428" s="1"/>
  <c r="H25" i="436"/>
  <c r="D13" i="386"/>
  <c r="D13" i="429"/>
  <c r="H29" i="429" s="1"/>
  <c r="K25" i="301"/>
  <c r="D13" i="446"/>
  <c r="H30" i="446" s="1"/>
  <c r="H25" i="376"/>
  <c r="H25" i="388"/>
  <c r="H25" i="439"/>
  <c r="K25" i="366"/>
  <c r="K25" i="318"/>
  <c r="K25" i="309"/>
  <c r="H25" i="289"/>
  <c r="H25" i="285"/>
  <c r="H25" i="281"/>
  <c r="H25" i="277"/>
  <c r="H25" i="364"/>
  <c r="L38" i="323"/>
  <c r="L43" i="323" s="1"/>
  <c r="K24" i="369"/>
  <c r="K22" i="369"/>
  <c r="K20" i="369"/>
  <c r="K18" i="369"/>
  <c r="K17" i="369"/>
  <c r="K23" i="369"/>
  <c r="K21" i="369"/>
  <c r="K19" i="369"/>
  <c r="K12" i="369"/>
  <c r="K23" i="367"/>
  <c r="K21" i="367"/>
  <c r="K19" i="367"/>
  <c r="K12" i="367"/>
  <c r="K24" i="367"/>
  <c r="K22" i="367"/>
  <c r="K20" i="367"/>
  <c r="K18" i="367"/>
  <c r="K17" i="367"/>
  <c r="H30" i="362"/>
  <c r="H29" i="362"/>
  <c r="H31" i="362"/>
  <c r="H25" i="362"/>
  <c r="H31" i="337"/>
  <c r="H30" i="337"/>
  <c r="H29" i="337"/>
  <c r="H25" i="337"/>
  <c r="K23" i="333"/>
  <c r="K21" i="333"/>
  <c r="K19" i="333"/>
  <c r="K12" i="333"/>
  <c r="K24" i="333"/>
  <c r="K22" i="333"/>
  <c r="K20" i="333"/>
  <c r="K18" i="333"/>
  <c r="K17" i="333"/>
  <c r="H30" i="364"/>
  <c r="H29" i="364"/>
  <c r="H31" i="364"/>
  <c r="H30" i="307"/>
  <c r="H29" i="307"/>
  <c r="H31" i="307"/>
  <c r="H25" i="307"/>
  <c r="L38" i="301"/>
  <c r="L43" i="301" s="1"/>
  <c r="L38" i="318"/>
  <c r="L43" i="318" s="1"/>
  <c r="K25" i="323"/>
  <c r="L38" i="366"/>
  <c r="L43" i="366" s="1"/>
  <c r="H25" i="440"/>
  <c r="H25" i="382"/>
  <c r="H25" i="375"/>
  <c r="H25" i="446"/>
  <c r="H25" i="380"/>
  <c r="H25" i="447"/>
  <c r="H25" i="463"/>
  <c r="H30" i="369"/>
  <c r="H29" i="369"/>
  <c r="H31" i="369"/>
  <c r="H25" i="369"/>
  <c r="H31" i="367"/>
  <c r="H30" i="367"/>
  <c r="H29" i="367"/>
  <c r="H25" i="367"/>
  <c r="K24" i="362"/>
  <c r="K22" i="362"/>
  <c r="K20" i="362"/>
  <c r="K18" i="362"/>
  <c r="K17" i="362"/>
  <c r="K23" i="362"/>
  <c r="K21" i="362"/>
  <c r="K19" i="362"/>
  <c r="K12" i="362"/>
  <c r="K23" i="337"/>
  <c r="K21" i="337"/>
  <c r="K19" i="337"/>
  <c r="K12" i="337"/>
  <c r="K24" i="337"/>
  <c r="K22" i="337"/>
  <c r="K20" i="337"/>
  <c r="K18" i="337"/>
  <c r="K17" i="337"/>
  <c r="H31" i="333"/>
  <c r="H30" i="333"/>
  <c r="H29" i="333"/>
  <c r="H25" i="333"/>
  <c r="K24" i="364"/>
  <c r="K22" i="364"/>
  <c r="K20" i="364"/>
  <c r="K18" i="364"/>
  <c r="K23" i="364"/>
  <c r="K21" i="364"/>
  <c r="K19" i="364"/>
  <c r="K12" i="364"/>
  <c r="K24" i="307"/>
  <c r="K22" i="307"/>
  <c r="K20" i="307"/>
  <c r="K18" i="307"/>
  <c r="K23" i="307"/>
  <c r="K21" i="307"/>
  <c r="K19" i="307"/>
  <c r="K12" i="307"/>
  <c r="K24" i="371"/>
  <c r="K22" i="371"/>
  <c r="K20" i="371"/>
  <c r="K18" i="371"/>
  <c r="K17" i="371"/>
  <c r="K23" i="371"/>
  <c r="K21" i="371"/>
  <c r="K19" i="371"/>
  <c r="K12" i="371"/>
  <c r="H31" i="368"/>
  <c r="H30" i="368"/>
  <c r="H29" i="368"/>
  <c r="H25" i="368"/>
  <c r="H30" i="336"/>
  <c r="H29" i="336"/>
  <c r="H31" i="336"/>
  <c r="H25" i="336"/>
  <c r="H31" i="332"/>
  <c r="H30" i="332"/>
  <c r="H29" i="332"/>
  <c r="H25" i="332"/>
  <c r="H30" i="377"/>
  <c r="H29" i="377"/>
  <c r="H31" i="377"/>
  <c r="H25" i="377"/>
  <c r="K23" i="377"/>
  <c r="K21" i="377"/>
  <c r="K24" i="377"/>
  <c r="K20" i="377"/>
  <c r="K18" i="377"/>
  <c r="K22" i="377"/>
  <c r="K19" i="377"/>
  <c r="K12" i="377"/>
  <c r="H30" i="381"/>
  <c r="H29" i="381"/>
  <c r="H31" i="381"/>
  <c r="M12" i="381"/>
  <c r="M22" i="381"/>
  <c r="M20" i="381"/>
  <c r="M18" i="381"/>
  <c r="P13" i="381"/>
  <c r="M21" i="381"/>
  <c r="M17" i="381"/>
  <c r="M23" i="381"/>
  <c r="M19" i="381"/>
  <c r="U13" i="381"/>
  <c r="S23" i="381"/>
  <c r="S21" i="381"/>
  <c r="S19" i="381"/>
  <c r="S17" i="381"/>
  <c r="S12" i="381"/>
  <c r="S20" i="381"/>
  <c r="S22" i="381"/>
  <c r="S18" i="381"/>
  <c r="H25" i="385"/>
  <c r="K23" i="385"/>
  <c r="K21" i="385"/>
  <c r="K19" i="385"/>
  <c r="K12" i="385"/>
  <c r="K24" i="385"/>
  <c r="K20" i="385"/>
  <c r="K22" i="385"/>
  <c r="K18" i="385"/>
  <c r="H30" i="389"/>
  <c r="H29" i="389"/>
  <c r="H31" i="389"/>
  <c r="M12" i="389"/>
  <c r="M22" i="389"/>
  <c r="M20" i="389"/>
  <c r="M18" i="389"/>
  <c r="P13" i="389"/>
  <c r="M21" i="389"/>
  <c r="M17" i="389"/>
  <c r="M23" i="389"/>
  <c r="M19" i="389"/>
  <c r="U13" i="389"/>
  <c r="S23" i="389"/>
  <c r="S21" i="389"/>
  <c r="S19" i="389"/>
  <c r="S17" i="389"/>
  <c r="S12" i="389"/>
  <c r="S20" i="389"/>
  <c r="S22" i="389"/>
  <c r="S18" i="389"/>
  <c r="S12" i="391"/>
  <c r="S22" i="391"/>
  <c r="S20" i="391"/>
  <c r="S18" i="391"/>
  <c r="S23" i="391"/>
  <c r="S19" i="391"/>
  <c r="U13" i="391"/>
  <c r="S21" i="391"/>
  <c r="S17" i="391"/>
  <c r="H25" i="391"/>
  <c r="K24" i="391"/>
  <c r="K22" i="391"/>
  <c r="K20" i="391"/>
  <c r="K18" i="391"/>
  <c r="K23" i="391"/>
  <c r="K19" i="391"/>
  <c r="K21" i="391"/>
  <c r="K12" i="391"/>
  <c r="H30" i="393"/>
  <c r="H29" i="393"/>
  <c r="H31" i="393"/>
  <c r="P13" i="393"/>
  <c r="M23" i="393"/>
  <c r="M21" i="393"/>
  <c r="M19" i="393"/>
  <c r="M17" i="393"/>
  <c r="M22" i="393"/>
  <c r="M18" i="393"/>
  <c r="M12" i="393"/>
  <c r="M20" i="393"/>
  <c r="S12" i="397"/>
  <c r="S22" i="397"/>
  <c r="S20" i="397"/>
  <c r="S18" i="397"/>
  <c r="U13" i="397"/>
  <c r="S21" i="397"/>
  <c r="S17" i="397"/>
  <c r="S23" i="397"/>
  <c r="S19" i="397"/>
  <c r="H25" i="397"/>
  <c r="K24" i="397"/>
  <c r="K22" i="397"/>
  <c r="K20" i="397"/>
  <c r="K18" i="397"/>
  <c r="K21" i="397"/>
  <c r="K12" i="397"/>
  <c r="K23" i="397"/>
  <c r="K19" i="397"/>
  <c r="H31" i="401"/>
  <c r="H30" i="401"/>
  <c r="H29" i="401"/>
  <c r="P13" i="401"/>
  <c r="M23" i="401"/>
  <c r="M21" i="401"/>
  <c r="M19" i="401"/>
  <c r="M17" i="401"/>
  <c r="M22" i="401"/>
  <c r="M18" i="401"/>
  <c r="M12" i="401"/>
  <c r="M20" i="401"/>
  <c r="S12" i="405"/>
  <c r="S22" i="405"/>
  <c r="S20" i="405"/>
  <c r="S18" i="405"/>
  <c r="U13" i="405"/>
  <c r="S21" i="405"/>
  <c r="S17" i="405"/>
  <c r="S23" i="405"/>
  <c r="S19" i="405"/>
  <c r="H25" i="405"/>
  <c r="K24" i="405"/>
  <c r="K22" i="405"/>
  <c r="K20" i="405"/>
  <c r="K18" i="405"/>
  <c r="K21" i="405"/>
  <c r="K12" i="405"/>
  <c r="K23" i="405"/>
  <c r="K19" i="405"/>
  <c r="M12" i="408"/>
  <c r="M22" i="408"/>
  <c r="M20" i="408"/>
  <c r="M18" i="408"/>
  <c r="M23" i="408"/>
  <c r="M19" i="408"/>
  <c r="P13" i="408"/>
  <c r="M21" i="408"/>
  <c r="M17" i="408"/>
  <c r="H31" i="412"/>
  <c r="H30" i="412"/>
  <c r="H29" i="412"/>
  <c r="U13" i="412"/>
  <c r="S23" i="412"/>
  <c r="S21" i="412"/>
  <c r="S19" i="412"/>
  <c r="S17" i="412"/>
  <c r="S22" i="412"/>
  <c r="S18" i="412"/>
  <c r="S12" i="412"/>
  <c r="S20" i="412"/>
  <c r="H25" i="412"/>
  <c r="K23" i="412"/>
  <c r="K21" i="412"/>
  <c r="K19" i="412"/>
  <c r="K12" i="412"/>
  <c r="K22" i="412"/>
  <c r="K18" i="412"/>
  <c r="K24" i="412"/>
  <c r="K20" i="412"/>
  <c r="M12" i="416"/>
  <c r="M22" i="416"/>
  <c r="M20" i="416"/>
  <c r="M18" i="416"/>
  <c r="M23" i="416"/>
  <c r="M19" i="416"/>
  <c r="P13" i="416"/>
  <c r="M21" i="416"/>
  <c r="M17" i="416"/>
  <c r="U13" i="420"/>
  <c r="S23" i="420"/>
  <c r="S21" i="420"/>
  <c r="S19" i="420"/>
  <c r="S17" i="420"/>
  <c r="S22" i="420"/>
  <c r="S18" i="420"/>
  <c r="S12" i="420"/>
  <c r="S20" i="420"/>
  <c r="H25" i="420"/>
  <c r="K17" i="420"/>
  <c r="K23" i="420"/>
  <c r="K21" i="420"/>
  <c r="K19" i="420"/>
  <c r="K12" i="420"/>
  <c r="K22" i="420"/>
  <c r="K18" i="420"/>
  <c r="K24" i="420"/>
  <c r="K20" i="420"/>
  <c r="H31" i="424"/>
  <c r="H30" i="424"/>
  <c r="H29" i="424"/>
  <c r="P13" i="424"/>
  <c r="M23" i="424"/>
  <c r="M21" i="424"/>
  <c r="M19" i="424"/>
  <c r="M17" i="424"/>
  <c r="M12" i="424"/>
  <c r="M20" i="424"/>
  <c r="M22" i="424"/>
  <c r="M18" i="424"/>
  <c r="H30" i="428"/>
  <c r="U13" i="428"/>
  <c r="S23" i="428"/>
  <c r="S21" i="428"/>
  <c r="S19" i="428"/>
  <c r="S17" i="428"/>
  <c r="S12" i="428"/>
  <c r="S20" i="428"/>
  <c r="S22" i="428"/>
  <c r="S18" i="428"/>
  <c r="H25" i="428"/>
  <c r="K23" i="428"/>
  <c r="K21" i="428"/>
  <c r="K19" i="428"/>
  <c r="K12" i="428"/>
  <c r="K24" i="428"/>
  <c r="K20" i="428"/>
  <c r="K22" i="428"/>
  <c r="K18" i="428"/>
  <c r="P13" i="432"/>
  <c r="M23" i="432"/>
  <c r="M21" i="432"/>
  <c r="M19" i="432"/>
  <c r="M17" i="432"/>
  <c r="M22" i="432"/>
  <c r="M18" i="432"/>
  <c r="M12" i="432"/>
  <c r="M20" i="432"/>
  <c r="H30" i="436"/>
  <c r="H29" i="436"/>
  <c r="H31" i="436"/>
  <c r="U13" i="436"/>
  <c r="S23" i="436"/>
  <c r="S21" i="436"/>
  <c r="S19" i="436"/>
  <c r="S17" i="436"/>
  <c r="S22" i="436"/>
  <c r="S18" i="436"/>
  <c r="S12" i="436"/>
  <c r="S20" i="436"/>
  <c r="U13" i="440"/>
  <c r="S23" i="440"/>
  <c r="S21" i="440"/>
  <c r="S19" i="440"/>
  <c r="S17" i="440"/>
  <c r="S22" i="440"/>
  <c r="S18" i="440"/>
  <c r="S12" i="440"/>
  <c r="S20" i="440"/>
  <c r="H30" i="444"/>
  <c r="H29" i="444"/>
  <c r="H31" i="444"/>
  <c r="K24" i="444"/>
  <c r="K22" i="444"/>
  <c r="K20" i="444"/>
  <c r="K18" i="444"/>
  <c r="K23" i="444"/>
  <c r="K19" i="444"/>
  <c r="K21" i="444"/>
  <c r="K12" i="444"/>
  <c r="P13" i="444"/>
  <c r="M23" i="444"/>
  <c r="M21" i="444"/>
  <c r="M19" i="444"/>
  <c r="M17" i="444"/>
  <c r="M12" i="444"/>
  <c r="M20" i="444"/>
  <c r="M22" i="444"/>
  <c r="M18" i="444"/>
  <c r="H25" i="452"/>
  <c r="K24" i="452"/>
  <c r="K22" i="452"/>
  <c r="K20" i="452"/>
  <c r="K18" i="452"/>
  <c r="K21" i="452"/>
  <c r="K12" i="452"/>
  <c r="K23" i="452"/>
  <c r="K19" i="452"/>
  <c r="U13" i="456"/>
  <c r="S23" i="456"/>
  <c r="S21" i="456"/>
  <c r="S19" i="456"/>
  <c r="S17" i="456"/>
  <c r="S22" i="456"/>
  <c r="S18" i="456"/>
  <c r="S12" i="456"/>
  <c r="S20" i="456"/>
  <c r="M12" i="456"/>
  <c r="M22" i="456"/>
  <c r="M20" i="456"/>
  <c r="M18" i="456"/>
  <c r="M23" i="456"/>
  <c r="M19" i="456"/>
  <c r="P13" i="456"/>
  <c r="M21" i="456"/>
  <c r="M17" i="456"/>
  <c r="H31" i="458"/>
  <c r="H30" i="458"/>
  <c r="H29" i="458"/>
  <c r="H25" i="458"/>
  <c r="K17" i="458"/>
  <c r="K23" i="458"/>
  <c r="K21" i="458"/>
  <c r="K19" i="458"/>
  <c r="K12" i="458"/>
  <c r="K24" i="458"/>
  <c r="K20" i="458"/>
  <c r="K22" i="458"/>
  <c r="K18" i="458"/>
  <c r="H30" i="460"/>
  <c r="H29" i="460"/>
  <c r="H31" i="460"/>
  <c r="M12" i="460"/>
  <c r="M22" i="460"/>
  <c r="M20" i="460"/>
  <c r="M18" i="460"/>
  <c r="P13" i="460"/>
  <c r="M21" i="460"/>
  <c r="M17" i="460"/>
  <c r="M23" i="460"/>
  <c r="M19" i="460"/>
  <c r="U13" i="460"/>
  <c r="S23" i="460"/>
  <c r="S21" i="460"/>
  <c r="S19" i="460"/>
  <c r="S17" i="460"/>
  <c r="S12" i="460"/>
  <c r="S20" i="460"/>
  <c r="S22" i="460"/>
  <c r="S18" i="460"/>
  <c r="K23" i="468"/>
  <c r="K21" i="468"/>
  <c r="K19" i="468"/>
  <c r="K12" i="468"/>
  <c r="K24" i="468"/>
  <c r="K20" i="468"/>
  <c r="K22" i="468"/>
  <c r="K18" i="468"/>
  <c r="U13" i="468"/>
  <c r="S23" i="468"/>
  <c r="S21" i="468"/>
  <c r="S19" i="468"/>
  <c r="S17" i="468"/>
  <c r="S12" i="468"/>
  <c r="S20" i="468"/>
  <c r="S22" i="468"/>
  <c r="S18" i="468"/>
  <c r="H31" i="470"/>
  <c r="P13" i="470"/>
  <c r="M23" i="470"/>
  <c r="M21" i="470"/>
  <c r="M19" i="470"/>
  <c r="M17" i="470"/>
  <c r="M12" i="470"/>
  <c r="M20" i="470"/>
  <c r="M22" i="470"/>
  <c r="M18" i="470"/>
  <c r="H31" i="370"/>
  <c r="H30" i="370"/>
  <c r="H29" i="370"/>
  <c r="H25" i="370"/>
  <c r="H31" i="358"/>
  <c r="H30" i="358"/>
  <c r="H29" i="358"/>
  <c r="H25" i="358"/>
  <c r="H31" i="346"/>
  <c r="H30" i="346"/>
  <c r="H29" i="346"/>
  <c r="H25" i="346"/>
  <c r="K23" i="342"/>
  <c r="K21" i="342"/>
  <c r="K19" i="342"/>
  <c r="K12" i="342"/>
  <c r="K24" i="342"/>
  <c r="K22" i="342"/>
  <c r="K20" i="342"/>
  <c r="K18" i="342"/>
  <c r="K17" i="342"/>
  <c r="K23" i="338"/>
  <c r="K21" i="338"/>
  <c r="K19" i="338"/>
  <c r="K12" i="338"/>
  <c r="K24" i="338"/>
  <c r="K22" i="338"/>
  <c r="K20" i="338"/>
  <c r="K18" i="338"/>
  <c r="K17" i="338"/>
  <c r="K23" i="330"/>
  <c r="K21" i="330"/>
  <c r="K19" i="330"/>
  <c r="K12" i="330"/>
  <c r="K24" i="330"/>
  <c r="K22" i="330"/>
  <c r="K20" i="330"/>
  <c r="K18" i="330"/>
  <c r="K17" i="330"/>
  <c r="H31" i="324"/>
  <c r="H30" i="324"/>
  <c r="H29" i="324"/>
  <c r="H25" i="324"/>
  <c r="H31" i="374"/>
  <c r="H30" i="374"/>
  <c r="H29" i="374"/>
  <c r="M12" i="374"/>
  <c r="M22" i="374"/>
  <c r="M20" i="374"/>
  <c r="M18" i="374"/>
  <c r="P13" i="374"/>
  <c r="M23" i="374"/>
  <c r="M21" i="374"/>
  <c r="M19" i="374"/>
  <c r="M17" i="374"/>
  <c r="U13" i="374"/>
  <c r="S23" i="374"/>
  <c r="S21" i="374"/>
  <c r="S19" i="374"/>
  <c r="S17" i="374"/>
  <c r="S12" i="374"/>
  <c r="S22" i="374"/>
  <c r="S20" i="374"/>
  <c r="S18" i="374"/>
  <c r="P13" i="378"/>
  <c r="M23" i="378"/>
  <c r="M21" i="378"/>
  <c r="M19" i="378"/>
  <c r="M17" i="378"/>
  <c r="M12" i="378"/>
  <c r="M20" i="378"/>
  <c r="M22" i="378"/>
  <c r="M18" i="378"/>
  <c r="K24" i="382"/>
  <c r="K22" i="382"/>
  <c r="K20" i="382"/>
  <c r="K18" i="382"/>
  <c r="K23" i="382"/>
  <c r="K19" i="382"/>
  <c r="K21" i="382"/>
  <c r="K12" i="382"/>
  <c r="S12" i="382"/>
  <c r="S22" i="382"/>
  <c r="S20" i="382"/>
  <c r="S18" i="382"/>
  <c r="S23" i="382"/>
  <c r="S19" i="382"/>
  <c r="U13" i="382"/>
  <c r="S21" i="382"/>
  <c r="S17" i="382"/>
  <c r="H31" i="386"/>
  <c r="H30" i="386"/>
  <c r="H29" i="386"/>
  <c r="P13" i="386"/>
  <c r="M23" i="386"/>
  <c r="M21" i="386"/>
  <c r="M19" i="386"/>
  <c r="M17" i="386"/>
  <c r="M12" i="386"/>
  <c r="M20" i="386"/>
  <c r="M22" i="386"/>
  <c r="M18" i="386"/>
  <c r="H30" i="394"/>
  <c r="U13" i="394"/>
  <c r="S23" i="394"/>
  <c r="S21" i="394"/>
  <c r="S19" i="394"/>
  <c r="S17" i="394"/>
  <c r="S12" i="394"/>
  <c r="S20" i="394"/>
  <c r="S22" i="394"/>
  <c r="S18" i="394"/>
  <c r="H25" i="394"/>
  <c r="K23" i="394"/>
  <c r="K21" i="394"/>
  <c r="K19" i="394"/>
  <c r="K12" i="394"/>
  <c r="K24" i="394"/>
  <c r="K20" i="394"/>
  <c r="K22" i="394"/>
  <c r="K18" i="394"/>
  <c r="M12" i="398"/>
  <c r="M22" i="398"/>
  <c r="M20" i="398"/>
  <c r="M18" i="398"/>
  <c r="P13" i="398"/>
  <c r="M21" i="398"/>
  <c r="M17" i="398"/>
  <c r="M23" i="398"/>
  <c r="M19" i="398"/>
  <c r="H30" i="402"/>
  <c r="U13" i="402"/>
  <c r="S23" i="402"/>
  <c r="S21" i="402"/>
  <c r="S19" i="402"/>
  <c r="S17" i="402"/>
  <c r="S12" i="402"/>
  <c r="S20" i="402"/>
  <c r="S22" i="402"/>
  <c r="S18" i="402"/>
  <c r="H25" i="402"/>
  <c r="K23" i="402"/>
  <c r="K21" i="402"/>
  <c r="K19" i="402"/>
  <c r="K12" i="402"/>
  <c r="K24" i="402"/>
  <c r="K20" i="402"/>
  <c r="K22" i="402"/>
  <c r="K18" i="402"/>
  <c r="M12" i="472"/>
  <c r="M22" i="472"/>
  <c r="M20" i="472"/>
  <c r="M18" i="472"/>
  <c r="P13" i="472"/>
  <c r="M23" i="472"/>
  <c r="M21" i="472"/>
  <c r="M19" i="472"/>
  <c r="M17" i="472"/>
  <c r="S12" i="409"/>
  <c r="S22" i="409"/>
  <c r="S20" i="409"/>
  <c r="S18" i="409"/>
  <c r="U13" i="409"/>
  <c r="S21" i="409"/>
  <c r="S17" i="409"/>
  <c r="S23" i="409"/>
  <c r="S19" i="409"/>
  <c r="H25" i="409"/>
  <c r="K24" i="409"/>
  <c r="K22" i="409"/>
  <c r="K20" i="409"/>
  <c r="K18" i="409"/>
  <c r="K21" i="409"/>
  <c r="K12" i="409"/>
  <c r="K23" i="409"/>
  <c r="K19" i="409"/>
  <c r="H30" i="413"/>
  <c r="H29" i="413"/>
  <c r="H31" i="413"/>
  <c r="P13" i="413"/>
  <c r="M23" i="413"/>
  <c r="M21" i="413"/>
  <c r="M19" i="413"/>
  <c r="M17" i="413"/>
  <c r="M22" i="413"/>
  <c r="M18" i="413"/>
  <c r="M12" i="413"/>
  <c r="M20" i="413"/>
  <c r="S12" i="417"/>
  <c r="S22" i="417"/>
  <c r="S20" i="417"/>
  <c r="S18" i="417"/>
  <c r="U13" i="417"/>
  <c r="S21" i="417"/>
  <c r="S17" i="417"/>
  <c r="S23" i="417"/>
  <c r="S19" i="417"/>
  <c r="H25" i="417"/>
  <c r="K24" i="417"/>
  <c r="K22" i="417"/>
  <c r="K20" i="417"/>
  <c r="K18" i="417"/>
  <c r="K21" i="417"/>
  <c r="K12" i="417"/>
  <c r="K23" i="417"/>
  <c r="K19" i="417"/>
  <c r="M12" i="421"/>
  <c r="M22" i="421"/>
  <c r="M20" i="421"/>
  <c r="M18" i="421"/>
  <c r="M23" i="421"/>
  <c r="M19" i="421"/>
  <c r="P13" i="421"/>
  <c r="M21" i="421"/>
  <c r="M17" i="421"/>
  <c r="H30" i="425"/>
  <c r="H29" i="425"/>
  <c r="H31" i="425"/>
  <c r="S12" i="425"/>
  <c r="S22" i="425"/>
  <c r="S20" i="425"/>
  <c r="S18" i="425"/>
  <c r="S23" i="425"/>
  <c r="S19" i="425"/>
  <c r="U13" i="425"/>
  <c r="S21" i="425"/>
  <c r="S17" i="425"/>
  <c r="H25" i="425"/>
  <c r="K24" i="425"/>
  <c r="K22" i="425"/>
  <c r="K20" i="425"/>
  <c r="K18" i="425"/>
  <c r="K23" i="425"/>
  <c r="K19" i="425"/>
  <c r="K21" i="425"/>
  <c r="K12" i="425"/>
  <c r="M12" i="429"/>
  <c r="M22" i="429"/>
  <c r="M20" i="429"/>
  <c r="M18" i="429"/>
  <c r="P13" i="429"/>
  <c r="M21" i="429"/>
  <c r="M17" i="429"/>
  <c r="M23" i="429"/>
  <c r="M19" i="429"/>
  <c r="H31" i="433"/>
  <c r="H30" i="433"/>
  <c r="H29" i="433"/>
  <c r="M12" i="433"/>
  <c r="M22" i="433"/>
  <c r="M20" i="433"/>
  <c r="M18" i="433"/>
  <c r="P13" i="433"/>
  <c r="M21" i="433"/>
  <c r="M17" i="433"/>
  <c r="M23" i="433"/>
  <c r="M19" i="433"/>
  <c r="U13" i="433"/>
  <c r="S23" i="433"/>
  <c r="S21" i="433"/>
  <c r="S19" i="433"/>
  <c r="S17" i="433"/>
  <c r="S12" i="433"/>
  <c r="S20" i="433"/>
  <c r="S22" i="433"/>
  <c r="S18" i="433"/>
  <c r="H31" i="437"/>
  <c r="H30" i="437"/>
  <c r="H29" i="437"/>
  <c r="H25" i="437"/>
  <c r="K24" i="437"/>
  <c r="K22" i="437"/>
  <c r="K20" i="437"/>
  <c r="K18" i="437"/>
  <c r="K21" i="437"/>
  <c r="K12" i="437"/>
  <c r="K23" i="437"/>
  <c r="K19" i="437"/>
  <c r="H31" i="441"/>
  <c r="H30" i="441"/>
  <c r="H29" i="441"/>
  <c r="M12" i="441"/>
  <c r="M22" i="441"/>
  <c r="M20" i="441"/>
  <c r="M18" i="441"/>
  <c r="M23" i="441"/>
  <c r="M19" i="441"/>
  <c r="P13" i="441"/>
  <c r="M21" i="441"/>
  <c r="M17" i="441"/>
  <c r="U13" i="441"/>
  <c r="S23" i="441"/>
  <c r="S21" i="441"/>
  <c r="S19" i="441"/>
  <c r="S17" i="441"/>
  <c r="S22" i="441"/>
  <c r="S18" i="441"/>
  <c r="S12" i="441"/>
  <c r="S20" i="441"/>
  <c r="H25" i="445"/>
  <c r="K23" i="445"/>
  <c r="K21" i="445"/>
  <c r="K19" i="445"/>
  <c r="K12" i="445"/>
  <c r="K22" i="445"/>
  <c r="K18" i="445"/>
  <c r="K24" i="445"/>
  <c r="K20" i="445"/>
  <c r="H30" i="449"/>
  <c r="H29" i="449"/>
  <c r="H31" i="449"/>
  <c r="U13" i="449"/>
  <c r="S23" i="449"/>
  <c r="S21" i="449"/>
  <c r="S19" i="449"/>
  <c r="S17" i="449"/>
  <c r="S12" i="449"/>
  <c r="S20" i="449"/>
  <c r="S22" i="449"/>
  <c r="S18" i="449"/>
  <c r="H25" i="449"/>
  <c r="K23" i="449"/>
  <c r="K21" i="449"/>
  <c r="K19" i="449"/>
  <c r="K12" i="449"/>
  <c r="K24" i="449"/>
  <c r="K20" i="449"/>
  <c r="K22" i="449"/>
  <c r="K18" i="449"/>
  <c r="M12" i="453"/>
  <c r="M22" i="453"/>
  <c r="M20" i="453"/>
  <c r="M18" i="453"/>
  <c r="P13" i="453"/>
  <c r="M21" i="453"/>
  <c r="M17" i="453"/>
  <c r="M23" i="453"/>
  <c r="M19" i="453"/>
  <c r="H30" i="457"/>
  <c r="P13" i="457"/>
  <c r="M23" i="457"/>
  <c r="M21" i="457"/>
  <c r="M19" i="457"/>
  <c r="M17" i="457"/>
  <c r="M22" i="457"/>
  <c r="M18" i="457"/>
  <c r="M12" i="457"/>
  <c r="M20" i="457"/>
  <c r="K24" i="461"/>
  <c r="K22" i="461"/>
  <c r="K20" i="461"/>
  <c r="K18" i="461"/>
  <c r="K23" i="461"/>
  <c r="K19" i="461"/>
  <c r="K21" i="461"/>
  <c r="K12" i="461"/>
  <c r="S12" i="461"/>
  <c r="S22" i="461"/>
  <c r="S20" i="461"/>
  <c r="S18" i="461"/>
  <c r="S23" i="461"/>
  <c r="S19" i="461"/>
  <c r="U13" i="461"/>
  <c r="S21" i="461"/>
  <c r="S17" i="461"/>
  <c r="H30" i="465"/>
  <c r="H29" i="465"/>
  <c r="H31" i="465"/>
  <c r="M12" i="465"/>
  <c r="M22" i="465"/>
  <c r="M20" i="465"/>
  <c r="M18" i="465"/>
  <c r="M23" i="465"/>
  <c r="M19" i="465"/>
  <c r="P13" i="465"/>
  <c r="M21" i="465"/>
  <c r="M17" i="465"/>
  <c r="H31" i="469"/>
  <c r="H30" i="469"/>
  <c r="H29" i="469"/>
  <c r="P13" i="469"/>
  <c r="M23" i="469"/>
  <c r="M21" i="469"/>
  <c r="M19" i="469"/>
  <c r="M17" i="469"/>
  <c r="M12" i="469"/>
  <c r="M20" i="469"/>
  <c r="M22" i="469"/>
  <c r="M18" i="469"/>
  <c r="K24" i="469"/>
  <c r="K22" i="469"/>
  <c r="K20" i="469"/>
  <c r="K18" i="469"/>
  <c r="K23" i="469"/>
  <c r="K19" i="469"/>
  <c r="K21" i="469"/>
  <c r="K12" i="469"/>
  <c r="K23" i="352"/>
  <c r="K21" i="352"/>
  <c r="K19" i="352"/>
  <c r="K12" i="352"/>
  <c r="K24" i="352"/>
  <c r="K22" i="352"/>
  <c r="K20" i="352"/>
  <c r="K18" i="352"/>
  <c r="K17" i="352"/>
  <c r="H30" i="345"/>
  <c r="H29" i="345"/>
  <c r="H31" i="345"/>
  <c r="H25" i="345"/>
  <c r="K24" i="341"/>
  <c r="K22" i="341"/>
  <c r="K20" i="341"/>
  <c r="K18" i="341"/>
  <c r="K17" i="341"/>
  <c r="K23" i="341"/>
  <c r="K21" i="341"/>
  <c r="K19" i="341"/>
  <c r="K12" i="341"/>
  <c r="K24" i="325"/>
  <c r="K22" i="325"/>
  <c r="K20" i="325"/>
  <c r="K18" i="325"/>
  <c r="K17" i="325"/>
  <c r="K23" i="325"/>
  <c r="K21" i="325"/>
  <c r="K19" i="325"/>
  <c r="K12" i="325"/>
  <c r="K24" i="302"/>
  <c r="K22" i="302"/>
  <c r="K20" i="302"/>
  <c r="K18" i="302"/>
  <c r="K17" i="302"/>
  <c r="K23" i="302"/>
  <c r="K21" i="302"/>
  <c r="K19" i="302"/>
  <c r="K12" i="302"/>
  <c r="H31" i="372"/>
  <c r="H30" i="372"/>
  <c r="H29" i="372"/>
  <c r="H25" i="372"/>
  <c r="H31" i="354"/>
  <c r="H30" i="354"/>
  <c r="H29" i="354"/>
  <c r="H25" i="354"/>
  <c r="K23" i="340"/>
  <c r="K21" i="340"/>
  <c r="K19" i="340"/>
  <c r="K12" i="340"/>
  <c r="K24" i="340"/>
  <c r="K22" i="340"/>
  <c r="K20" i="340"/>
  <c r="K18" i="340"/>
  <c r="K17" i="340"/>
  <c r="H31" i="334"/>
  <c r="H30" i="334"/>
  <c r="H29" i="334"/>
  <c r="H25" i="334"/>
  <c r="K24" i="347"/>
  <c r="K22" i="347"/>
  <c r="K20" i="347"/>
  <c r="K18" i="347"/>
  <c r="K23" i="347"/>
  <c r="K21" i="347"/>
  <c r="K19" i="347"/>
  <c r="K12" i="347"/>
  <c r="H30" i="343"/>
  <c r="H29" i="343"/>
  <c r="H31" i="343"/>
  <c r="H25" i="343"/>
  <c r="H30" i="339"/>
  <c r="H29" i="339"/>
  <c r="H31" i="339"/>
  <c r="H25" i="339"/>
  <c r="H30" i="317"/>
  <c r="H29" i="317"/>
  <c r="H31" i="317"/>
  <c r="H25" i="317"/>
  <c r="K23" i="313"/>
  <c r="K21" i="313"/>
  <c r="K19" i="313"/>
  <c r="K12" i="313"/>
  <c r="K24" i="313"/>
  <c r="K22" i="313"/>
  <c r="K20" i="313"/>
  <c r="K18" i="313"/>
  <c r="K17" i="313"/>
  <c r="H31" i="311"/>
  <c r="H30" i="311"/>
  <c r="H29" i="311"/>
  <c r="H25" i="311"/>
  <c r="H31" i="305"/>
  <c r="H30" i="305"/>
  <c r="H29" i="305"/>
  <c r="H25" i="305"/>
  <c r="H30" i="375"/>
  <c r="H29" i="375"/>
  <c r="H31" i="375"/>
  <c r="K24" i="375"/>
  <c r="K22" i="375"/>
  <c r="K20" i="375"/>
  <c r="K18" i="375"/>
  <c r="K23" i="375"/>
  <c r="K21" i="375"/>
  <c r="K19" i="375"/>
  <c r="K12" i="375"/>
  <c r="H30" i="379"/>
  <c r="H29" i="379"/>
  <c r="H31" i="379"/>
  <c r="M12" i="379"/>
  <c r="M22" i="379"/>
  <c r="M20" i="379"/>
  <c r="M18" i="379"/>
  <c r="M23" i="379"/>
  <c r="M19" i="379"/>
  <c r="P13" i="379"/>
  <c r="M21" i="379"/>
  <c r="M17" i="379"/>
  <c r="U13" i="379"/>
  <c r="S23" i="379"/>
  <c r="S21" i="379"/>
  <c r="S19" i="379"/>
  <c r="S17" i="379"/>
  <c r="S22" i="379"/>
  <c r="S18" i="379"/>
  <c r="S12" i="379"/>
  <c r="S20" i="379"/>
  <c r="H25" i="383"/>
  <c r="K23" i="383"/>
  <c r="K21" i="383"/>
  <c r="K19" i="383"/>
  <c r="K12" i="383"/>
  <c r="K22" i="383"/>
  <c r="K18" i="383"/>
  <c r="K24" i="383"/>
  <c r="K20" i="383"/>
  <c r="H30" i="387"/>
  <c r="H29" i="387"/>
  <c r="H31" i="387"/>
  <c r="M12" i="387"/>
  <c r="M22" i="387"/>
  <c r="M20" i="387"/>
  <c r="M18" i="387"/>
  <c r="M23" i="387"/>
  <c r="M19" i="387"/>
  <c r="P13" i="387"/>
  <c r="M21" i="387"/>
  <c r="M17" i="387"/>
  <c r="U13" i="387"/>
  <c r="S23" i="387"/>
  <c r="S21" i="387"/>
  <c r="S19" i="387"/>
  <c r="S17" i="387"/>
  <c r="S22" i="387"/>
  <c r="S18" i="387"/>
  <c r="S12" i="387"/>
  <c r="S20" i="387"/>
  <c r="S12" i="395"/>
  <c r="S22" i="395"/>
  <c r="S20" i="395"/>
  <c r="S18" i="395"/>
  <c r="S23" i="395"/>
  <c r="S19" i="395"/>
  <c r="U13" i="395"/>
  <c r="S21" i="395"/>
  <c r="S17" i="395"/>
  <c r="H25" i="395"/>
  <c r="K24" i="395"/>
  <c r="K22" i="395"/>
  <c r="K20" i="395"/>
  <c r="K18" i="395"/>
  <c r="K23" i="395"/>
  <c r="K19" i="395"/>
  <c r="K21" i="395"/>
  <c r="K12" i="395"/>
  <c r="H31" i="399"/>
  <c r="H30" i="399"/>
  <c r="H29" i="399"/>
  <c r="P13" i="399"/>
  <c r="M23" i="399"/>
  <c r="M21" i="399"/>
  <c r="M19" i="399"/>
  <c r="M17" i="399"/>
  <c r="M12" i="399"/>
  <c r="M20" i="399"/>
  <c r="M22" i="399"/>
  <c r="M18" i="399"/>
  <c r="S12" i="403"/>
  <c r="S22" i="403"/>
  <c r="S20" i="403"/>
  <c r="S18" i="403"/>
  <c r="S23" i="403"/>
  <c r="S19" i="403"/>
  <c r="U13" i="403"/>
  <c r="S21" i="403"/>
  <c r="S17" i="403"/>
  <c r="H25" i="403"/>
  <c r="K24" i="403"/>
  <c r="K22" i="403"/>
  <c r="K20" i="403"/>
  <c r="K18" i="403"/>
  <c r="K23" i="403"/>
  <c r="K19" i="403"/>
  <c r="K21" i="403"/>
  <c r="K12" i="403"/>
  <c r="M12" i="406"/>
  <c r="M22" i="406"/>
  <c r="M20" i="406"/>
  <c r="M18" i="406"/>
  <c r="P13" i="406"/>
  <c r="M21" i="406"/>
  <c r="M17" i="406"/>
  <c r="M23" i="406"/>
  <c r="M19" i="406"/>
  <c r="H31" i="410"/>
  <c r="H30" i="410"/>
  <c r="H29" i="410"/>
  <c r="U13" i="410"/>
  <c r="S23" i="410"/>
  <c r="S21" i="410"/>
  <c r="S19" i="410"/>
  <c r="S17" i="410"/>
  <c r="S12" i="410"/>
  <c r="S20" i="410"/>
  <c r="S22" i="410"/>
  <c r="S18" i="410"/>
  <c r="H25" i="410"/>
  <c r="K23" i="410"/>
  <c r="K21" i="410"/>
  <c r="K19" i="410"/>
  <c r="K12" i="410"/>
  <c r="K24" i="410"/>
  <c r="K20" i="410"/>
  <c r="K22" i="410"/>
  <c r="K18" i="410"/>
  <c r="M12" i="414"/>
  <c r="M22" i="414"/>
  <c r="M20" i="414"/>
  <c r="M18" i="414"/>
  <c r="P13" i="414"/>
  <c r="M21" i="414"/>
  <c r="M17" i="414"/>
  <c r="M23" i="414"/>
  <c r="M19" i="414"/>
  <c r="H29" i="418"/>
  <c r="U13" i="418"/>
  <c r="S23" i="418"/>
  <c r="S21" i="418"/>
  <c r="S19" i="418"/>
  <c r="S17" i="418"/>
  <c r="S12" i="418"/>
  <c r="S20" i="418"/>
  <c r="S22" i="418"/>
  <c r="S18" i="418"/>
  <c r="H25" i="418"/>
  <c r="K23" i="418"/>
  <c r="K21" i="418"/>
  <c r="K19" i="418"/>
  <c r="K12" i="418"/>
  <c r="K24" i="418"/>
  <c r="K20" i="418"/>
  <c r="K22" i="418"/>
  <c r="K18" i="418"/>
  <c r="S12" i="422"/>
  <c r="S22" i="422"/>
  <c r="S20" i="422"/>
  <c r="S18" i="422"/>
  <c r="U13" i="422"/>
  <c r="S21" i="422"/>
  <c r="S17" i="422"/>
  <c r="S23" i="422"/>
  <c r="S19" i="422"/>
  <c r="H25" i="422"/>
  <c r="K24" i="422"/>
  <c r="K22" i="422"/>
  <c r="K20" i="422"/>
  <c r="K18" i="422"/>
  <c r="K21" i="422"/>
  <c r="K12" i="422"/>
  <c r="K23" i="422"/>
  <c r="K19" i="422"/>
  <c r="M12" i="426"/>
  <c r="M22" i="426"/>
  <c r="M20" i="426"/>
  <c r="M18" i="426"/>
  <c r="M23" i="426"/>
  <c r="M19" i="426"/>
  <c r="P13" i="426"/>
  <c r="M21" i="426"/>
  <c r="M17" i="426"/>
  <c r="S12" i="430"/>
  <c r="S22" i="430"/>
  <c r="S20" i="430"/>
  <c r="S18" i="430"/>
  <c r="S23" i="430"/>
  <c r="S19" i="430"/>
  <c r="U13" i="430"/>
  <c r="S21" i="430"/>
  <c r="S17" i="430"/>
  <c r="H25" i="430"/>
  <c r="K24" i="430"/>
  <c r="K22" i="430"/>
  <c r="K20" i="430"/>
  <c r="K18" i="430"/>
  <c r="K23" i="430"/>
  <c r="K19" i="430"/>
  <c r="K21" i="430"/>
  <c r="K12" i="430"/>
  <c r="K17" i="434"/>
  <c r="K24" i="434"/>
  <c r="K22" i="434"/>
  <c r="K20" i="434"/>
  <c r="K18" i="434"/>
  <c r="K23" i="434"/>
  <c r="K19" i="434"/>
  <c r="K21" i="434"/>
  <c r="K12" i="434"/>
  <c r="S12" i="434"/>
  <c r="S22" i="434"/>
  <c r="S20" i="434"/>
  <c r="S18" i="434"/>
  <c r="S23" i="434"/>
  <c r="S19" i="434"/>
  <c r="U13" i="434"/>
  <c r="S21" i="434"/>
  <c r="S17" i="434"/>
  <c r="M12" i="438"/>
  <c r="M22" i="438"/>
  <c r="M20" i="438"/>
  <c r="M18" i="438"/>
  <c r="P13" i="438"/>
  <c r="M21" i="438"/>
  <c r="M17" i="438"/>
  <c r="M23" i="438"/>
  <c r="M19" i="438"/>
  <c r="K24" i="442"/>
  <c r="K22" i="442"/>
  <c r="K20" i="442"/>
  <c r="K18" i="442"/>
  <c r="K21" i="442"/>
  <c r="K12" i="442"/>
  <c r="K23" i="442"/>
  <c r="K19" i="442"/>
  <c r="S12" i="442"/>
  <c r="S22" i="442"/>
  <c r="S20" i="442"/>
  <c r="S18" i="442"/>
  <c r="U13" i="442"/>
  <c r="S21" i="442"/>
  <c r="S17" i="442"/>
  <c r="S23" i="442"/>
  <c r="S19" i="442"/>
  <c r="H29" i="446"/>
  <c r="P13" i="446"/>
  <c r="M23" i="446"/>
  <c r="M21" i="446"/>
  <c r="M19" i="446"/>
  <c r="M17" i="446"/>
  <c r="M22" i="446"/>
  <c r="M18" i="446"/>
  <c r="M12" i="446"/>
  <c r="M20" i="446"/>
  <c r="M12" i="448"/>
  <c r="M22" i="448"/>
  <c r="M20" i="448"/>
  <c r="M18" i="448"/>
  <c r="P13" i="448"/>
  <c r="M21" i="448"/>
  <c r="M17" i="448"/>
  <c r="M23" i="448"/>
  <c r="M19" i="448"/>
  <c r="S12" i="450"/>
  <c r="S22" i="450"/>
  <c r="S20" i="450"/>
  <c r="S18" i="450"/>
  <c r="S23" i="450"/>
  <c r="S19" i="450"/>
  <c r="U13" i="450"/>
  <c r="S21" i="450"/>
  <c r="S17" i="450"/>
  <c r="H25" i="450"/>
  <c r="K24" i="450"/>
  <c r="K22" i="450"/>
  <c r="K20" i="450"/>
  <c r="K18" i="450"/>
  <c r="K23" i="450"/>
  <c r="K19" i="450"/>
  <c r="K21" i="450"/>
  <c r="K12" i="450"/>
  <c r="P13" i="454"/>
  <c r="M23" i="454"/>
  <c r="M21" i="454"/>
  <c r="M19" i="454"/>
  <c r="M17" i="454"/>
  <c r="M12" i="454"/>
  <c r="M20" i="454"/>
  <c r="M22" i="454"/>
  <c r="M18" i="454"/>
  <c r="H30" i="462"/>
  <c r="H29" i="462"/>
  <c r="H31" i="462"/>
  <c r="U13" i="462"/>
  <c r="S23" i="462"/>
  <c r="S21" i="462"/>
  <c r="S19" i="462"/>
  <c r="S17" i="462"/>
  <c r="S22" i="462"/>
  <c r="S18" i="462"/>
  <c r="S12" i="462"/>
  <c r="S20" i="462"/>
  <c r="S12" i="464"/>
  <c r="S22" i="464"/>
  <c r="S20" i="464"/>
  <c r="S18" i="464"/>
  <c r="U13" i="464"/>
  <c r="S21" i="464"/>
  <c r="S17" i="464"/>
  <c r="S23" i="464"/>
  <c r="S19" i="464"/>
  <c r="H25" i="464"/>
  <c r="K17" i="464"/>
  <c r="K24" i="464"/>
  <c r="K22" i="464"/>
  <c r="K20" i="464"/>
  <c r="K18" i="464"/>
  <c r="K21" i="464"/>
  <c r="K12" i="464"/>
  <c r="K23" i="464"/>
  <c r="K19" i="464"/>
  <c r="K23" i="466"/>
  <c r="K21" i="466"/>
  <c r="K19" i="466"/>
  <c r="K12" i="466"/>
  <c r="K22" i="466"/>
  <c r="K18" i="466"/>
  <c r="K24" i="466"/>
  <c r="K20" i="466"/>
  <c r="M12" i="466"/>
  <c r="M22" i="466"/>
  <c r="M20" i="466"/>
  <c r="M18" i="466"/>
  <c r="M23" i="466"/>
  <c r="M19" i="466"/>
  <c r="P13" i="466"/>
  <c r="M21" i="466"/>
  <c r="M17" i="466"/>
  <c r="H31" i="376"/>
  <c r="H30" i="376"/>
  <c r="H29" i="376"/>
  <c r="K17" i="376"/>
  <c r="K23" i="376"/>
  <c r="K21" i="376"/>
  <c r="K19" i="376"/>
  <c r="K12" i="376"/>
  <c r="K24" i="376"/>
  <c r="K22" i="376"/>
  <c r="K20" i="376"/>
  <c r="K18" i="376"/>
  <c r="K24" i="380"/>
  <c r="K22" i="380"/>
  <c r="K20" i="380"/>
  <c r="K18" i="380"/>
  <c r="K21" i="380"/>
  <c r="K12" i="380"/>
  <c r="K23" i="380"/>
  <c r="K19" i="380"/>
  <c r="S12" i="380"/>
  <c r="S22" i="380"/>
  <c r="S20" i="380"/>
  <c r="S18" i="380"/>
  <c r="U13" i="380"/>
  <c r="S21" i="380"/>
  <c r="S17" i="380"/>
  <c r="S23" i="380"/>
  <c r="S19" i="380"/>
  <c r="H31" i="384"/>
  <c r="H30" i="384"/>
  <c r="H29" i="384"/>
  <c r="P13" i="384"/>
  <c r="M23" i="384"/>
  <c r="M21" i="384"/>
  <c r="M19" i="384"/>
  <c r="M17" i="384"/>
  <c r="M22" i="384"/>
  <c r="M18" i="384"/>
  <c r="M12" i="384"/>
  <c r="M20" i="384"/>
  <c r="K24" i="388"/>
  <c r="K22" i="388"/>
  <c r="K20" i="388"/>
  <c r="K18" i="388"/>
  <c r="K21" i="388"/>
  <c r="K12" i="388"/>
  <c r="K23" i="388"/>
  <c r="K19" i="388"/>
  <c r="S12" i="388"/>
  <c r="S22" i="388"/>
  <c r="S20" i="388"/>
  <c r="S18" i="388"/>
  <c r="U13" i="388"/>
  <c r="S21" i="388"/>
  <c r="S17" i="388"/>
  <c r="S23" i="388"/>
  <c r="S19" i="388"/>
  <c r="S12" i="390"/>
  <c r="S22" i="390"/>
  <c r="S20" i="390"/>
  <c r="S18" i="390"/>
  <c r="S23" i="390"/>
  <c r="S19" i="390"/>
  <c r="U13" i="390"/>
  <c r="S21" i="390"/>
  <c r="S17" i="390"/>
  <c r="H25" i="390"/>
  <c r="K17" i="390"/>
  <c r="K24" i="390"/>
  <c r="K22" i="390"/>
  <c r="K20" i="390"/>
  <c r="K18" i="390"/>
  <c r="K23" i="390"/>
  <c r="K19" i="390"/>
  <c r="K21" i="390"/>
  <c r="K12" i="390"/>
  <c r="M12" i="392"/>
  <c r="M22" i="392"/>
  <c r="M20" i="392"/>
  <c r="M18" i="392"/>
  <c r="M23" i="392"/>
  <c r="M19" i="392"/>
  <c r="P13" i="392"/>
  <c r="M21" i="392"/>
  <c r="M17" i="392"/>
  <c r="H30" i="396"/>
  <c r="H29" i="396"/>
  <c r="H31" i="396"/>
  <c r="U13" i="396"/>
  <c r="S23" i="396"/>
  <c r="S21" i="396"/>
  <c r="S19" i="396"/>
  <c r="S17" i="396"/>
  <c r="S22" i="396"/>
  <c r="S18" i="396"/>
  <c r="S12" i="396"/>
  <c r="S20" i="396"/>
  <c r="H25" i="396"/>
  <c r="K23" i="396"/>
  <c r="K21" i="396"/>
  <c r="K19" i="396"/>
  <c r="K12" i="396"/>
  <c r="K22" i="396"/>
  <c r="K18" i="396"/>
  <c r="K24" i="396"/>
  <c r="K20" i="396"/>
  <c r="M12" i="400"/>
  <c r="M22" i="400"/>
  <c r="M20" i="400"/>
  <c r="M18" i="400"/>
  <c r="M23" i="400"/>
  <c r="M19" i="400"/>
  <c r="P13" i="400"/>
  <c r="M21" i="400"/>
  <c r="M17" i="400"/>
  <c r="H31" i="404"/>
  <c r="H30" i="404"/>
  <c r="H29" i="404"/>
  <c r="U13" i="404"/>
  <c r="S23" i="404"/>
  <c r="S21" i="404"/>
  <c r="S19" i="404"/>
  <c r="S17" i="404"/>
  <c r="S22" i="404"/>
  <c r="S18" i="404"/>
  <c r="S12" i="404"/>
  <c r="S20" i="404"/>
  <c r="H25" i="404"/>
  <c r="K23" i="404"/>
  <c r="K21" i="404"/>
  <c r="K19" i="404"/>
  <c r="K12" i="404"/>
  <c r="K22" i="404"/>
  <c r="K18" i="404"/>
  <c r="K24" i="404"/>
  <c r="K20" i="404"/>
  <c r="H29" i="407"/>
  <c r="P13" i="407"/>
  <c r="M23" i="407"/>
  <c r="M21" i="407"/>
  <c r="M19" i="407"/>
  <c r="M17" i="407"/>
  <c r="M12" i="407"/>
  <c r="M20" i="407"/>
  <c r="M22" i="407"/>
  <c r="M18" i="407"/>
  <c r="S12" i="411"/>
  <c r="S22" i="411"/>
  <c r="S20" i="411"/>
  <c r="S18" i="411"/>
  <c r="S23" i="411"/>
  <c r="S19" i="411"/>
  <c r="U13" i="411"/>
  <c r="S21" i="411"/>
  <c r="S17" i="411"/>
  <c r="H25" i="411"/>
  <c r="K24" i="411"/>
  <c r="K22" i="411"/>
  <c r="K20" i="411"/>
  <c r="K18" i="411"/>
  <c r="K23" i="411"/>
  <c r="K19" i="411"/>
  <c r="K21" i="411"/>
  <c r="K12" i="411"/>
  <c r="H30" i="415"/>
  <c r="H29" i="415"/>
  <c r="H31" i="415"/>
  <c r="P13" i="415"/>
  <c r="M23" i="415"/>
  <c r="M21" i="415"/>
  <c r="M19" i="415"/>
  <c r="M17" i="415"/>
  <c r="M12" i="415"/>
  <c r="M20" i="415"/>
  <c r="M22" i="415"/>
  <c r="M18" i="415"/>
  <c r="S12" i="419"/>
  <c r="S22" i="419"/>
  <c r="S20" i="419"/>
  <c r="S18" i="419"/>
  <c r="S23" i="419"/>
  <c r="S19" i="419"/>
  <c r="U13" i="419"/>
  <c r="S21" i="419"/>
  <c r="S17" i="419"/>
  <c r="H25" i="419"/>
  <c r="K24" i="419"/>
  <c r="K22" i="419"/>
  <c r="K20" i="419"/>
  <c r="K18" i="419"/>
  <c r="K23" i="419"/>
  <c r="K19" i="419"/>
  <c r="K21" i="419"/>
  <c r="K12" i="419"/>
  <c r="M12" i="423"/>
  <c r="M22" i="423"/>
  <c r="M20" i="423"/>
  <c r="M18" i="423"/>
  <c r="P13" i="423"/>
  <c r="M21" i="423"/>
  <c r="M17" i="423"/>
  <c r="M23" i="423"/>
  <c r="M19" i="423"/>
  <c r="S12" i="427"/>
  <c r="S22" i="427"/>
  <c r="S20" i="427"/>
  <c r="S18" i="427"/>
  <c r="U13" i="427"/>
  <c r="S21" i="427"/>
  <c r="S17" i="427"/>
  <c r="S23" i="427"/>
  <c r="S19" i="427"/>
  <c r="H25" i="427"/>
  <c r="K24" i="427"/>
  <c r="K22" i="427"/>
  <c r="K20" i="427"/>
  <c r="K18" i="427"/>
  <c r="K21" i="427"/>
  <c r="K12" i="427"/>
  <c r="K23" i="427"/>
  <c r="K19" i="427"/>
  <c r="M12" i="431"/>
  <c r="M22" i="431"/>
  <c r="M20" i="431"/>
  <c r="M18" i="431"/>
  <c r="M23" i="431"/>
  <c r="M19" i="431"/>
  <c r="P13" i="431"/>
  <c r="M21" i="431"/>
  <c r="M17" i="431"/>
  <c r="S12" i="435"/>
  <c r="S22" i="435"/>
  <c r="S20" i="435"/>
  <c r="S18" i="435"/>
  <c r="S23" i="435"/>
  <c r="S19" i="435"/>
  <c r="U13" i="435"/>
  <c r="S21" i="435"/>
  <c r="S17" i="435"/>
  <c r="H31" i="439"/>
  <c r="H30" i="439"/>
  <c r="H29" i="439"/>
  <c r="P13" i="439"/>
  <c r="M23" i="439"/>
  <c r="M21" i="439"/>
  <c r="M19" i="439"/>
  <c r="M17" i="439"/>
  <c r="M12" i="439"/>
  <c r="M20" i="439"/>
  <c r="M22" i="439"/>
  <c r="M18" i="439"/>
  <c r="K24" i="439"/>
  <c r="K22" i="439"/>
  <c r="K20" i="439"/>
  <c r="K18" i="439"/>
  <c r="K23" i="439"/>
  <c r="K19" i="439"/>
  <c r="K21" i="439"/>
  <c r="K12" i="439"/>
  <c r="H31" i="443"/>
  <c r="H30" i="443"/>
  <c r="H29" i="443"/>
  <c r="U13" i="443"/>
  <c r="S23" i="443"/>
  <c r="S21" i="443"/>
  <c r="S19" i="443"/>
  <c r="S17" i="443"/>
  <c r="S12" i="443"/>
  <c r="S20" i="443"/>
  <c r="S22" i="443"/>
  <c r="S18" i="443"/>
  <c r="M12" i="447"/>
  <c r="M22" i="447"/>
  <c r="M20" i="447"/>
  <c r="M18" i="447"/>
  <c r="P13" i="447"/>
  <c r="M21" i="447"/>
  <c r="M17" i="447"/>
  <c r="M23" i="447"/>
  <c r="M19" i="447"/>
  <c r="K23" i="447"/>
  <c r="K21" i="447"/>
  <c r="K19" i="447"/>
  <c r="K12" i="447"/>
  <c r="K24" i="447"/>
  <c r="K20" i="447"/>
  <c r="K22" i="447"/>
  <c r="K18" i="447"/>
  <c r="H30" i="451"/>
  <c r="H29" i="451"/>
  <c r="H31" i="451"/>
  <c r="U13" i="451"/>
  <c r="S23" i="451"/>
  <c r="S21" i="451"/>
  <c r="S19" i="451"/>
  <c r="S17" i="451"/>
  <c r="S22" i="451"/>
  <c r="S18" i="451"/>
  <c r="S12" i="451"/>
  <c r="S20" i="451"/>
  <c r="H25" i="451"/>
  <c r="K23" i="451"/>
  <c r="K21" i="451"/>
  <c r="K19" i="451"/>
  <c r="K12" i="451"/>
  <c r="K22" i="451"/>
  <c r="K18" i="451"/>
  <c r="K24" i="451"/>
  <c r="K20" i="451"/>
  <c r="H30" i="455"/>
  <c r="H29" i="455"/>
  <c r="H31" i="455"/>
  <c r="P13" i="455"/>
  <c r="M23" i="455"/>
  <c r="M21" i="455"/>
  <c r="M19" i="455"/>
  <c r="M17" i="455"/>
  <c r="M12" i="455"/>
  <c r="M20" i="455"/>
  <c r="M22" i="455"/>
  <c r="M18" i="455"/>
  <c r="H30" i="459"/>
  <c r="H29" i="459"/>
  <c r="H31" i="459"/>
  <c r="S12" i="459"/>
  <c r="S22" i="459"/>
  <c r="S20" i="459"/>
  <c r="S18" i="459"/>
  <c r="U13" i="459"/>
  <c r="S21" i="459"/>
  <c r="S17" i="459"/>
  <c r="S23" i="459"/>
  <c r="S19" i="459"/>
  <c r="S12" i="463"/>
  <c r="S22" i="463"/>
  <c r="S20" i="463"/>
  <c r="S18" i="463"/>
  <c r="S23" i="463"/>
  <c r="S19" i="463"/>
  <c r="U13" i="463"/>
  <c r="S21" i="463"/>
  <c r="S17" i="463"/>
  <c r="P13" i="467"/>
  <c r="M23" i="467"/>
  <c r="M21" i="467"/>
  <c r="M19" i="467"/>
  <c r="M17" i="467"/>
  <c r="M22" i="467"/>
  <c r="M18" i="467"/>
  <c r="M12" i="467"/>
  <c r="M20" i="467"/>
  <c r="S12" i="467"/>
  <c r="S22" i="467"/>
  <c r="S20" i="467"/>
  <c r="S18" i="467"/>
  <c r="U13" i="467"/>
  <c r="S21" i="467"/>
  <c r="S17" i="467"/>
  <c r="S23" i="467"/>
  <c r="S19" i="467"/>
  <c r="M12" i="471"/>
  <c r="M22" i="471"/>
  <c r="M20" i="471"/>
  <c r="M18" i="471"/>
  <c r="M23" i="471"/>
  <c r="M19" i="471"/>
  <c r="P13" i="471"/>
  <c r="M21" i="471"/>
  <c r="M17" i="471"/>
  <c r="H30" i="365"/>
  <c r="H29" i="365"/>
  <c r="H31" i="365"/>
  <c r="H25" i="365"/>
  <c r="K23" i="360"/>
  <c r="K21" i="360"/>
  <c r="K19" i="360"/>
  <c r="K12" i="360"/>
  <c r="K24" i="360"/>
  <c r="K22" i="360"/>
  <c r="K20" i="360"/>
  <c r="K18" i="360"/>
  <c r="K17" i="360"/>
  <c r="K23" i="356"/>
  <c r="K21" i="356"/>
  <c r="K19" i="356"/>
  <c r="K12" i="356"/>
  <c r="K24" i="356"/>
  <c r="K22" i="356"/>
  <c r="K20" i="356"/>
  <c r="K18" i="356"/>
  <c r="K17" i="356"/>
  <c r="K23" i="322"/>
  <c r="K21" i="322"/>
  <c r="K19" i="322"/>
  <c r="K12" i="322"/>
  <c r="K24" i="322"/>
  <c r="K22" i="322"/>
  <c r="K20" i="322"/>
  <c r="K18" i="322"/>
  <c r="K17" i="322"/>
  <c r="H30" i="308"/>
  <c r="H29" i="308"/>
  <c r="H31" i="308"/>
  <c r="H25" i="308"/>
  <c r="K23" i="348"/>
  <c r="K21" i="348"/>
  <c r="K19" i="348"/>
  <c r="K12" i="348"/>
  <c r="K24" i="348"/>
  <c r="K22" i="348"/>
  <c r="K20" i="348"/>
  <c r="K18" i="348"/>
  <c r="K17" i="348"/>
  <c r="H31" i="344"/>
  <c r="H30" i="344"/>
  <c r="H29" i="344"/>
  <c r="H25" i="344"/>
  <c r="K23" i="326"/>
  <c r="K21" i="326"/>
  <c r="K19" i="326"/>
  <c r="K12" i="326"/>
  <c r="K24" i="326"/>
  <c r="K22" i="326"/>
  <c r="K20" i="326"/>
  <c r="K18" i="326"/>
  <c r="K17" i="326"/>
  <c r="H31" i="320"/>
  <c r="H30" i="320"/>
  <c r="H29" i="320"/>
  <c r="H25" i="320"/>
  <c r="H30" i="371"/>
  <c r="H29" i="371"/>
  <c r="H31" i="371"/>
  <c r="H25" i="371"/>
  <c r="K23" i="368"/>
  <c r="K21" i="368"/>
  <c r="K19" i="368"/>
  <c r="K12" i="368"/>
  <c r="K24" i="368"/>
  <c r="K22" i="368"/>
  <c r="K20" i="368"/>
  <c r="K18" i="368"/>
  <c r="K17" i="368"/>
  <c r="K23" i="336"/>
  <c r="K21" i="336"/>
  <c r="K19" i="336"/>
  <c r="K12" i="336"/>
  <c r="K24" i="336"/>
  <c r="K22" i="336"/>
  <c r="K20" i="336"/>
  <c r="K18" i="336"/>
  <c r="K17" i="336"/>
  <c r="K23" i="332"/>
  <c r="K21" i="332"/>
  <c r="K19" i="332"/>
  <c r="K12" i="332"/>
  <c r="K24" i="332"/>
  <c r="K22" i="332"/>
  <c r="K20" i="332"/>
  <c r="K18" i="332"/>
  <c r="K17" i="332"/>
  <c r="K17" i="377"/>
  <c r="P13" i="377"/>
  <c r="M23" i="377"/>
  <c r="M21" i="377"/>
  <c r="M19" i="377"/>
  <c r="M17" i="377"/>
  <c r="M12" i="377"/>
  <c r="M22" i="377"/>
  <c r="M20" i="377"/>
  <c r="M18" i="377"/>
  <c r="U13" i="377"/>
  <c r="S23" i="377"/>
  <c r="S21" i="377"/>
  <c r="S19" i="377"/>
  <c r="S17" i="377"/>
  <c r="S12" i="377"/>
  <c r="S20" i="377"/>
  <c r="S22" i="377"/>
  <c r="S18" i="377"/>
  <c r="H25" i="381"/>
  <c r="K23" i="381"/>
  <c r="K21" i="381"/>
  <c r="K19" i="381"/>
  <c r="K12" i="381"/>
  <c r="K24" i="381"/>
  <c r="K20" i="381"/>
  <c r="K22" i="381"/>
  <c r="K18" i="381"/>
  <c r="H30" i="385"/>
  <c r="H29" i="385"/>
  <c r="H31" i="385"/>
  <c r="M12" i="385"/>
  <c r="M22" i="385"/>
  <c r="M20" i="385"/>
  <c r="M18" i="385"/>
  <c r="P13" i="385"/>
  <c r="M21" i="385"/>
  <c r="M17" i="385"/>
  <c r="M23" i="385"/>
  <c r="M19" i="385"/>
  <c r="U13" i="385"/>
  <c r="S23" i="385"/>
  <c r="S21" i="385"/>
  <c r="S19" i="385"/>
  <c r="S17" i="385"/>
  <c r="S12" i="385"/>
  <c r="S20" i="385"/>
  <c r="S22" i="385"/>
  <c r="S18" i="385"/>
  <c r="H25" i="389"/>
  <c r="K23" i="389"/>
  <c r="K21" i="389"/>
  <c r="K19" i="389"/>
  <c r="K12" i="389"/>
  <c r="K24" i="389"/>
  <c r="K20" i="389"/>
  <c r="K22" i="389"/>
  <c r="K18" i="389"/>
  <c r="D13" i="391"/>
  <c r="P13" i="391"/>
  <c r="M23" i="391"/>
  <c r="M21" i="391"/>
  <c r="M19" i="391"/>
  <c r="M17" i="391"/>
  <c r="M12" i="391"/>
  <c r="M20" i="391"/>
  <c r="M22" i="391"/>
  <c r="M18" i="391"/>
  <c r="S12" i="393"/>
  <c r="S22" i="393"/>
  <c r="S20" i="393"/>
  <c r="S18" i="393"/>
  <c r="U13" i="393"/>
  <c r="S21" i="393"/>
  <c r="S17" i="393"/>
  <c r="S23" i="393"/>
  <c r="S19" i="393"/>
  <c r="H25" i="393"/>
  <c r="K24" i="393"/>
  <c r="K22" i="393"/>
  <c r="K20" i="393"/>
  <c r="K18" i="393"/>
  <c r="K21" i="393"/>
  <c r="K12" i="393"/>
  <c r="K23" i="393"/>
  <c r="K19" i="393"/>
  <c r="D13" i="397"/>
  <c r="P13" i="397"/>
  <c r="M23" i="397"/>
  <c r="M21" i="397"/>
  <c r="M19" i="397"/>
  <c r="M17" i="397"/>
  <c r="M22" i="397"/>
  <c r="M18" i="397"/>
  <c r="M12" i="397"/>
  <c r="M20" i="397"/>
  <c r="S12" i="401"/>
  <c r="S22" i="401"/>
  <c r="S20" i="401"/>
  <c r="S18" i="401"/>
  <c r="U13" i="401"/>
  <c r="S21" i="401"/>
  <c r="S17" i="401"/>
  <c r="S23" i="401"/>
  <c r="S19" i="401"/>
  <c r="H25" i="401"/>
  <c r="K24" i="401"/>
  <c r="K22" i="401"/>
  <c r="K20" i="401"/>
  <c r="K18" i="401"/>
  <c r="K21" i="401"/>
  <c r="K12" i="401"/>
  <c r="K23" i="401"/>
  <c r="K19" i="401"/>
  <c r="D13" i="405"/>
  <c r="P13" i="405"/>
  <c r="M23" i="405"/>
  <c r="M21" i="405"/>
  <c r="M19" i="405"/>
  <c r="M17" i="405"/>
  <c r="M22" i="405"/>
  <c r="M18" i="405"/>
  <c r="M12" i="405"/>
  <c r="M20" i="405"/>
  <c r="D13" i="408"/>
  <c r="U13" i="408"/>
  <c r="S23" i="408"/>
  <c r="S21" i="408"/>
  <c r="S19" i="408"/>
  <c r="S17" i="408"/>
  <c r="S22" i="408"/>
  <c r="S18" i="408"/>
  <c r="S12" i="408"/>
  <c r="S20" i="408"/>
  <c r="H25" i="408"/>
  <c r="K23" i="408"/>
  <c r="K21" i="408"/>
  <c r="K19" i="408"/>
  <c r="K12" i="408"/>
  <c r="K22" i="408"/>
  <c r="K18" i="408"/>
  <c r="K24" i="408"/>
  <c r="K20" i="408"/>
  <c r="K17" i="412"/>
  <c r="M12" i="412"/>
  <c r="M22" i="412"/>
  <c r="M20" i="412"/>
  <c r="M18" i="412"/>
  <c r="M23" i="412"/>
  <c r="M19" i="412"/>
  <c r="P13" i="412"/>
  <c r="M21" i="412"/>
  <c r="M17" i="412"/>
  <c r="D13" i="416"/>
  <c r="U13" i="416"/>
  <c r="S23" i="416"/>
  <c r="S21" i="416"/>
  <c r="S19" i="416"/>
  <c r="S17" i="416"/>
  <c r="S22" i="416"/>
  <c r="S18" i="416"/>
  <c r="S12" i="416"/>
  <c r="S20" i="416"/>
  <c r="H25" i="416"/>
  <c r="K23" i="416"/>
  <c r="K21" i="416"/>
  <c r="K19" i="416"/>
  <c r="K12" i="416"/>
  <c r="K22" i="416"/>
  <c r="K18" i="416"/>
  <c r="K24" i="416"/>
  <c r="K20" i="416"/>
  <c r="D13" i="420"/>
  <c r="P13" i="420"/>
  <c r="M23" i="420"/>
  <c r="M21" i="420"/>
  <c r="M19" i="420"/>
  <c r="M17" i="420"/>
  <c r="M12" i="420"/>
  <c r="M20" i="420"/>
  <c r="M22" i="420"/>
  <c r="M18" i="420"/>
  <c r="S12" i="424"/>
  <c r="S22" i="424"/>
  <c r="S20" i="424"/>
  <c r="S18" i="424"/>
  <c r="S23" i="424"/>
  <c r="S19" i="424"/>
  <c r="U13" i="424"/>
  <c r="S21" i="424"/>
  <c r="S17" i="424"/>
  <c r="H25" i="424"/>
  <c r="K24" i="424"/>
  <c r="K22" i="424"/>
  <c r="K20" i="424"/>
  <c r="K18" i="424"/>
  <c r="K23" i="424"/>
  <c r="K19" i="424"/>
  <c r="K21" i="424"/>
  <c r="K12" i="424"/>
  <c r="K17" i="428"/>
  <c r="M12" i="428"/>
  <c r="M22" i="428"/>
  <c r="M20" i="428"/>
  <c r="M18" i="428"/>
  <c r="P13" i="428"/>
  <c r="M21" i="428"/>
  <c r="M17" i="428"/>
  <c r="M23" i="428"/>
  <c r="M19" i="428"/>
  <c r="S12" i="432"/>
  <c r="S22" i="432"/>
  <c r="S20" i="432"/>
  <c r="S18" i="432"/>
  <c r="U13" i="432"/>
  <c r="S21" i="432"/>
  <c r="S17" i="432"/>
  <c r="S23" i="432"/>
  <c r="S19" i="432"/>
  <c r="H25" i="432"/>
  <c r="K24" i="432"/>
  <c r="K22" i="432"/>
  <c r="K20" i="432"/>
  <c r="K18" i="432"/>
  <c r="K21" i="432"/>
  <c r="K12" i="432"/>
  <c r="K23" i="432"/>
  <c r="K19" i="432"/>
  <c r="K23" i="436"/>
  <c r="K21" i="436"/>
  <c r="K19" i="436"/>
  <c r="K12" i="436"/>
  <c r="K22" i="436"/>
  <c r="K18" i="436"/>
  <c r="K24" i="436"/>
  <c r="K20" i="436"/>
  <c r="M12" i="436"/>
  <c r="M22" i="436"/>
  <c r="M20" i="436"/>
  <c r="M18" i="436"/>
  <c r="M23" i="436"/>
  <c r="M19" i="436"/>
  <c r="P13" i="436"/>
  <c r="M21" i="436"/>
  <c r="M17" i="436"/>
  <c r="D13" i="440"/>
  <c r="K17" i="440"/>
  <c r="K23" i="440"/>
  <c r="K21" i="440"/>
  <c r="K19" i="440"/>
  <c r="K12" i="440"/>
  <c r="K22" i="440"/>
  <c r="K18" i="440"/>
  <c r="K24" i="440"/>
  <c r="K20" i="440"/>
  <c r="P13" i="440"/>
  <c r="M23" i="440"/>
  <c r="M21" i="440"/>
  <c r="M19" i="440"/>
  <c r="M17" i="440"/>
  <c r="M12" i="440"/>
  <c r="M20" i="440"/>
  <c r="M22" i="440"/>
  <c r="M18" i="440"/>
  <c r="K17" i="444"/>
  <c r="H25" i="444"/>
  <c r="S12" i="444"/>
  <c r="S22" i="444"/>
  <c r="S20" i="444"/>
  <c r="S18" i="444"/>
  <c r="S23" i="444"/>
  <c r="S19" i="444"/>
  <c r="U13" i="444"/>
  <c r="S21" i="444"/>
  <c r="S17" i="444"/>
  <c r="H31" i="452"/>
  <c r="H30" i="452"/>
  <c r="H29" i="452"/>
  <c r="S12" i="452"/>
  <c r="S22" i="452"/>
  <c r="S20" i="452"/>
  <c r="S18" i="452"/>
  <c r="U13" i="452"/>
  <c r="S21" i="452"/>
  <c r="S17" i="452"/>
  <c r="S23" i="452"/>
  <c r="S19" i="452"/>
  <c r="P13" i="452"/>
  <c r="M23" i="452"/>
  <c r="M21" i="452"/>
  <c r="M19" i="452"/>
  <c r="M17" i="452"/>
  <c r="M22" i="452"/>
  <c r="M18" i="452"/>
  <c r="M12" i="452"/>
  <c r="M20" i="452"/>
  <c r="D13" i="456"/>
  <c r="H25" i="456"/>
  <c r="K23" i="456"/>
  <c r="K21" i="456"/>
  <c r="K19" i="456"/>
  <c r="K12" i="456"/>
  <c r="K22" i="456"/>
  <c r="K18" i="456"/>
  <c r="K24" i="456"/>
  <c r="K20" i="456"/>
  <c r="M12" i="458"/>
  <c r="M22" i="458"/>
  <c r="M20" i="458"/>
  <c r="M18" i="458"/>
  <c r="P13" i="458"/>
  <c r="M21" i="458"/>
  <c r="M17" i="458"/>
  <c r="M23" i="458"/>
  <c r="M19" i="458"/>
  <c r="U13" i="458"/>
  <c r="S23" i="458"/>
  <c r="S21" i="458"/>
  <c r="S19" i="458"/>
  <c r="S17" i="458"/>
  <c r="S12" i="458"/>
  <c r="S20" i="458"/>
  <c r="S22" i="458"/>
  <c r="S18" i="458"/>
  <c r="H25" i="460"/>
  <c r="K23" i="460"/>
  <c r="K21" i="460"/>
  <c r="K19" i="460"/>
  <c r="K12" i="460"/>
  <c r="K24" i="460"/>
  <c r="K20" i="460"/>
  <c r="K22" i="460"/>
  <c r="K18" i="460"/>
  <c r="K17" i="468"/>
  <c r="H25" i="468"/>
  <c r="M12" i="468"/>
  <c r="M22" i="468"/>
  <c r="M20" i="468"/>
  <c r="M18" i="468"/>
  <c r="P13" i="468"/>
  <c r="M21" i="468"/>
  <c r="M17" i="468"/>
  <c r="M23" i="468"/>
  <c r="M19" i="468"/>
  <c r="U13" i="470"/>
  <c r="S23" i="470"/>
  <c r="S21" i="470"/>
  <c r="S19" i="470"/>
  <c r="S17" i="470"/>
  <c r="S22" i="470"/>
  <c r="S18" i="470"/>
  <c r="S12" i="470"/>
  <c r="S20" i="470"/>
  <c r="H25" i="470"/>
  <c r="K17" i="470"/>
  <c r="K23" i="470"/>
  <c r="K21" i="470"/>
  <c r="K19" i="470"/>
  <c r="K12" i="470"/>
  <c r="K22" i="470"/>
  <c r="K18" i="470"/>
  <c r="K24" i="470"/>
  <c r="K20" i="470"/>
  <c r="K23" i="370"/>
  <c r="K21" i="370"/>
  <c r="K19" i="370"/>
  <c r="K12" i="370"/>
  <c r="K24" i="370"/>
  <c r="K22" i="370"/>
  <c r="K20" i="370"/>
  <c r="K18" i="370"/>
  <c r="K17" i="370"/>
  <c r="K23" i="358"/>
  <c r="K21" i="358"/>
  <c r="K19" i="358"/>
  <c r="K12" i="358"/>
  <c r="K24" i="358"/>
  <c r="K22" i="358"/>
  <c r="K20" i="358"/>
  <c r="K18" i="358"/>
  <c r="K17" i="358"/>
  <c r="K23" i="346"/>
  <c r="K21" i="346"/>
  <c r="K19" i="346"/>
  <c r="K12" i="346"/>
  <c r="K24" i="346"/>
  <c r="K22" i="346"/>
  <c r="K20" i="346"/>
  <c r="K18" i="346"/>
  <c r="K17" i="346"/>
  <c r="H31" i="342"/>
  <c r="H30" i="342"/>
  <c r="H29" i="342"/>
  <c r="H25" i="342"/>
  <c r="H31" i="338"/>
  <c r="H30" i="338"/>
  <c r="H29" i="338"/>
  <c r="H25" i="338"/>
  <c r="H31" i="330"/>
  <c r="H30" i="330"/>
  <c r="H29" i="330"/>
  <c r="H25" i="330"/>
  <c r="K23" i="324"/>
  <c r="K21" i="324"/>
  <c r="K19" i="324"/>
  <c r="K12" i="324"/>
  <c r="K24" i="324"/>
  <c r="K22" i="324"/>
  <c r="K20" i="324"/>
  <c r="K18" i="324"/>
  <c r="K17" i="324"/>
  <c r="H25" i="374"/>
  <c r="K23" i="374"/>
  <c r="K21" i="374"/>
  <c r="K19" i="374"/>
  <c r="K12" i="374"/>
  <c r="K24" i="374"/>
  <c r="K22" i="374"/>
  <c r="K20" i="374"/>
  <c r="K18" i="374"/>
  <c r="H25" i="378"/>
  <c r="K24" i="378"/>
  <c r="K22" i="378"/>
  <c r="K20" i="378"/>
  <c r="K18" i="378"/>
  <c r="K23" i="378"/>
  <c r="K19" i="378"/>
  <c r="K21" i="378"/>
  <c r="K12" i="378"/>
  <c r="S12" i="378"/>
  <c r="S22" i="378"/>
  <c r="S20" i="378"/>
  <c r="S18" i="378"/>
  <c r="S23" i="378"/>
  <c r="S19" i="378"/>
  <c r="U13" i="378"/>
  <c r="S21" i="378"/>
  <c r="S17" i="378"/>
  <c r="D13" i="382"/>
  <c r="P13" i="382"/>
  <c r="M23" i="382"/>
  <c r="M21" i="382"/>
  <c r="M19" i="382"/>
  <c r="M17" i="382"/>
  <c r="M12" i="382"/>
  <c r="M20" i="382"/>
  <c r="M22" i="382"/>
  <c r="M18" i="382"/>
  <c r="H25" i="386"/>
  <c r="K24" i="386"/>
  <c r="K22" i="386"/>
  <c r="K20" i="386"/>
  <c r="K18" i="386"/>
  <c r="K23" i="386"/>
  <c r="K19" i="386"/>
  <c r="K21" i="386"/>
  <c r="K12" i="386"/>
  <c r="S12" i="386"/>
  <c r="S22" i="386"/>
  <c r="S20" i="386"/>
  <c r="S18" i="386"/>
  <c r="S23" i="386"/>
  <c r="S19" i="386"/>
  <c r="U13" i="386"/>
  <c r="S21" i="386"/>
  <c r="S17" i="386"/>
  <c r="K17" i="394"/>
  <c r="M12" i="394"/>
  <c r="M22" i="394"/>
  <c r="M20" i="394"/>
  <c r="M18" i="394"/>
  <c r="P13" i="394"/>
  <c r="M21" i="394"/>
  <c r="M17" i="394"/>
  <c r="M23" i="394"/>
  <c r="M19" i="394"/>
  <c r="D13" i="398"/>
  <c r="U13" i="398"/>
  <c r="S23" i="398"/>
  <c r="S21" i="398"/>
  <c r="S19" i="398"/>
  <c r="S17" i="398"/>
  <c r="S12" i="398"/>
  <c r="S20" i="398"/>
  <c r="S22" i="398"/>
  <c r="S18" i="398"/>
  <c r="H25" i="398"/>
  <c r="K23" i="398"/>
  <c r="K21" i="398"/>
  <c r="K19" i="398"/>
  <c r="K12" i="398"/>
  <c r="K24" i="398"/>
  <c r="K20" i="398"/>
  <c r="K22" i="398"/>
  <c r="K18" i="398"/>
  <c r="K17" i="402"/>
  <c r="M12" i="402"/>
  <c r="M22" i="402"/>
  <c r="M20" i="402"/>
  <c r="M18" i="402"/>
  <c r="P13" i="402"/>
  <c r="M21" i="402"/>
  <c r="M17" i="402"/>
  <c r="M23" i="402"/>
  <c r="M19" i="402"/>
  <c r="D13" i="472"/>
  <c r="U13" i="472"/>
  <c r="S23" i="472"/>
  <c r="S21" i="472"/>
  <c r="S19" i="472"/>
  <c r="S17" i="472"/>
  <c r="S12" i="472"/>
  <c r="S22" i="472"/>
  <c r="S20" i="472"/>
  <c r="S18" i="472"/>
  <c r="H25" i="472"/>
  <c r="K23" i="472"/>
  <c r="K21" i="472"/>
  <c r="K19" i="472"/>
  <c r="K12" i="472"/>
  <c r="K24" i="472"/>
  <c r="K22" i="472"/>
  <c r="K20" i="472"/>
  <c r="K18" i="472"/>
  <c r="D13" i="409"/>
  <c r="P13" i="409"/>
  <c r="M23" i="409"/>
  <c r="M21" i="409"/>
  <c r="M19" i="409"/>
  <c r="M17" i="409"/>
  <c r="M22" i="409"/>
  <c r="M18" i="409"/>
  <c r="M12" i="409"/>
  <c r="M20" i="409"/>
  <c r="S12" i="413"/>
  <c r="S22" i="413"/>
  <c r="S20" i="413"/>
  <c r="S18" i="413"/>
  <c r="U13" i="413"/>
  <c r="S21" i="413"/>
  <c r="S17" i="413"/>
  <c r="S23" i="413"/>
  <c r="S19" i="413"/>
  <c r="H25" i="413"/>
  <c r="K24" i="413"/>
  <c r="K22" i="413"/>
  <c r="K20" i="413"/>
  <c r="K18" i="413"/>
  <c r="K21" i="413"/>
  <c r="K12" i="413"/>
  <c r="K23" i="413"/>
  <c r="K19" i="413"/>
  <c r="D13" i="417"/>
  <c r="P13" i="417"/>
  <c r="M23" i="417"/>
  <c r="M21" i="417"/>
  <c r="M19" i="417"/>
  <c r="M17" i="417"/>
  <c r="M22" i="417"/>
  <c r="M18" i="417"/>
  <c r="M12" i="417"/>
  <c r="M20" i="417"/>
  <c r="D13" i="421"/>
  <c r="U13" i="421"/>
  <c r="S23" i="421"/>
  <c r="S21" i="421"/>
  <c r="S19" i="421"/>
  <c r="S17" i="421"/>
  <c r="S22" i="421"/>
  <c r="S18" i="421"/>
  <c r="S12" i="421"/>
  <c r="S20" i="421"/>
  <c r="H25" i="421"/>
  <c r="K23" i="421"/>
  <c r="K21" i="421"/>
  <c r="K19" i="421"/>
  <c r="K12" i="421"/>
  <c r="K22" i="421"/>
  <c r="K18" i="421"/>
  <c r="K24" i="421"/>
  <c r="K20" i="421"/>
  <c r="K17" i="425"/>
  <c r="P13" i="425"/>
  <c r="M23" i="425"/>
  <c r="M21" i="425"/>
  <c r="M19" i="425"/>
  <c r="M17" i="425"/>
  <c r="M12" i="425"/>
  <c r="M20" i="425"/>
  <c r="M22" i="425"/>
  <c r="M18" i="425"/>
  <c r="U13" i="429"/>
  <c r="S23" i="429"/>
  <c r="S21" i="429"/>
  <c r="S19" i="429"/>
  <c r="S17" i="429"/>
  <c r="S12" i="429"/>
  <c r="S20" i="429"/>
  <c r="S22" i="429"/>
  <c r="S18" i="429"/>
  <c r="H25" i="429"/>
  <c r="K23" i="429"/>
  <c r="K21" i="429"/>
  <c r="K19" i="429"/>
  <c r="K12" i="429"/>
  <c r="K24" i="429"/>
  <c r="K20" i="429"/>
  <c r="K22" i="429"/>
  <c r="K18" i="429"/>
  <c r="H25" i="433"/>
  <c r="K23" i="433"/>
  <c r="K21" i="433"/>
  <c r="K19" i="433"/>
  <c r="K12" i="433"/>
  <c r="K24" i="433"/>
  <c r="K20" i="433"/>
  <c r="K22" i="433"/>
  <c r="K18" i="433"/>
  <c r="K17" i="437"/>
  <c r="P13" i="437"/>
  <c r="M23" i="437"/>
  <c r="M21" i="437"/>
  <c r="M19" i="437"/>
  <c r="M17" i="437"/>
  <c r="M22" i="437"/>
  <c r="M18" i="437"/>
  <c r="M12" i="437"/>
  <c r="M20" i="437"/>
  <c r="S12" i="437"/>
  <c r="S22" i="437"/>
  <c r="S20" i="437"/>
  <c r="S18" i="437"/>
  <c r="U13" i="437"/>
  <c r="S21" i="437"/>
  <c r="S17" i="437"/>
  <c r="S23" i="437"/>
  <c r="S19" i="437"/>
  <c r="H25" i="441"/>
  <c r="K23" i="441"/>
  <c r="K21" i="441"/>
  <c r="K19" i="441"/>
  <c r="K12" i="441"/>
  <c r="K22" i="441"/>
  <c r="K18" i="441"/>
  <c r="K24" i="441"/>
  <c r="K20" i="441"/>
  <c r="H31" i="445"/>
  <c r="H30" i="445"/>
  <c r="H29" i="445"/>
  <c r="M12" i="445"/>
  <c r="M22" i="445"/>
  <c r="M20" i="445"/>
  <c r="M18" i="445"/>
  <c r="M23" i="445"/>
  <c r="M19" i="445"/>
  <c r="P13" i="445"/>
  <c r="M21" i="445"/>
  <c r="M17" i="445"/>
  <c r="U13" i="445"/>
  <c r="S23" i="445"/>
  <c r="S21" i="445"/>
  <c r="S19" i="445"/>
  <c r="S17" i="445"/>
  <c r="S22" i="445"/>
  <c r="S18" i="445"/>
  <c r="S12" i="445"/>
  <c r="S20" i="445"/>
  <c r="K17" i="449"/>
  <c r="M12" i="449"/>
  <c r="M22" i="449"/>
  <c r="M20" i="449"/>
  <c r="M18" i="449"/>
  <c r="P13" i="449"/>
  <c r="M21" i="449"/>
  <c r="M17" i="449"/>
  <c r="M23" i="449"/>
  <c r="M19" i="449"/>
  <c r="D13" i="453"/>
  <c r="U13" i="453"/>
  <c r="S23" i="453"/>
  <c r="S21" i="453"/>
  <c r="S19" i="453"/>
  <c r="S17" i="453"/>
  <c r="S12" i="453"/>
  <c r="S20" i="453"/>
  <c r="S22" i="453"/>
  <c r="S18" i="453"/>
  <c r="H25" i="453"/>
  <c r="K23" i="453"/>
  <c r="K21" i="453"/>
  <c r="K19" i="453"/>
  <c r="K12" i="453"/>
  <c r="K24" i="453"/>
  <c r="K20" i="453"/>
  <c r="K22" i="453"/>
  <c r="K18" i="453"/>
  <c r="S12" i="457"/>
  <c r="S22" i="457"/>
  <c r="S20" i="457"/>
  <c r="S18" i="457"/>
  <c r="U13" i="457"/>
  <c r="S21" i="457"/>
  <c r="S17" i="457"/>
  <c r="S23" i="457"/>
  <c r="S19" i="457"/>
  <c r="H25" i="457"/>
  <c r="K24" i="457"/>
  <c r="K22" i="457"/>
  <c r="K20" i="457"/>
  <c r="K18" i="457"/>
  <c r="K21" i="457"/>
  <c r="K12" i="457"/>
  <c r="K23" i="457"/>
  <c r="K19" i="457"/>
  <c r="D13" i="461"/>
  <c r="H25" i="461"/>
  <c r="P13" i="461"/>
  <c r="M23" i="461"/>
  <c r="M21" i="461"/>
  <c r="M19" i="461"/>
  <c r="M17" i="461"/>
  <c r="M12" i="461"/>
  <c r="M20" i="461"/>
  <c r="M22" i="461"/>
  <c r="M18" i="461"/>
  <c r="S12" i="465"/>
  <c r="S22" i="465"/>
  <c r="S20" i="465"/>
  <c r="S18" i="465"/>
  <c r="U13" i="465"/>
  <c r="S21" i="465"/>
  <c r="S17" i="465"/>
  <c r="S23" i="465"/>
  <c r="S19" i="465"/>
  <c r="H25" i="465"/>
  <c r="K17" i="465"/>
  <c r="K24" i="465"/>
  <c r="K22" i="465"/>
  <c r="K20" i="465"/>
  <c r="K18" i="465"/>
  <c r="K21" i="465"/>
  <c r="K12" i="465"/>
  <c r="K23" i="465"/>
  <c r="K19" i="465"/>
  <c r="K17" i="469"/>
  <c r="S12" i="469"/>
  <c r="S22" i="469"/>
  <c r="S20" i="469"/>
  <c r="S18" i="469"/>
  <c r="S23" i="469"/>
  <c r="S19" i="469"/>
  <c r="U13" i="469"/>
  <c r="S21" i="469"/>
  <c r="S17" i="469"/>
  <c r="H31" i="352"/>
  <c r="H30" i="352"/>
  <c r="H29" i="352"/>
  <c r="H25" i="352"/>
  <c r="K24" i="345"/>
  <c r="K22" i="345"/>
  <c r="K20" i="345"/>
  <c r="K18" i="345"/>
  <c r="K17" i="345"/>
  <c r="K23" i="345"/>
  <c r="K21" i="345"/>
  <c r="K19" i="345"/>
  <c r="K12" i="345"/>
  <c r="H30" i="341"/>
  <c r="H29" i="341"/>
  <c r="H31" i="341"/>
  <c r="H25" i="341"/>
  <c r="H30" i="325"/>
  <c r="H29" i="325"/>
  <c r="H31" i="325"/>
  <c r="H25" i="325"/>
  <c r="H30" i="302"/>
  <c r="H29" i="302"/>
  <c r="H31" i="302"/>
  <c r="H25" i="302"/>
  <c r="K23" i="372"/>
  <c r="K21" i="372"/>
  <c r="K19" i="372"/>
  <c r="K12" i="372"/>
  <c r="K24" i="372"/>
  <c r="K22" i="372"/>
  <c r="K20" i="372"/>
  <c r="K18" i="372"/>
  <c r="K17" i="372"/>
  <c r="K23" i="354"/>
  <c r="K21" i="354"/>
  <c r="K19" i="354"/>
  <c r="K12" i="354"/>
  <c r="K24" i="354"/>
  <c r="K22" i="354"/>
  <c r="K20" i="354"/>
  <c r="K18" i="354"/>
  <c r="K17" i="354"/>
  <c r="H31" i="340"/>
  <c r="H30" i="340"/>
  <c r="H29" i="340"/>
  <c r="H25" i="340"/>
  <c r="K23" i="334"/>
  <c r="K21" i="334"/>
  <c r="K19" i="334"/>
  <c r="K12" i="334"/>
  <c r="K24" i="334"/>
  <c r="K22" i="334"/>
  <c r="K20" i="334"/>
  <c r="K18" i="334"/>
  <c r="K17" i="334"/>
  <c r="H30" i="347"/>
  <c r="H29" i="347"/>
  <c r="H31" i="347"/>
  <c r="H25" i="347"/>
  <c r="K24" i="343"/>
  <c r="K22" i="343"/>
  <c r="K20" i="343"/>
  <c r="K18" i="343"/>
  <c r="K23" i="343"/>
  <c r="K21" i="343"/>
  <c r="K19" i="343"/>
  <c r="K12" i="343"/>
  <c r="K24" i="339"/>
  <c r="K22" i="339"/>
  <c r="K20" i="339"/>
  <c r="K18" i="339"/>
  <c r="K23" i="339"/>
  <c r="K21" i="339"/>
  <c r="K19" i="339"/>
  <c r="K12" i="339"/>
  <c r="K24" i="317"/>
  <c r="K22" i="317"/>
  <c r="K20" i="317"/>
  <c r="K18" i="317"/>
  <c r="K23" i="317"/>
  <c r="K21" i="317"/>
  <c r="K19" i="317"/>
  <c r="K12" i="317"/>
  <c r="H31" i="313"/>
  <c r="H30" i="313"/>
  <c r="H29" i="313"/>
  <c r="H25" i="313"/>
  <c r="K23" i="311"/>
  <c r="K21" i="311"/>
  <c r="K19" i="311"/>
  <c r="K12" i="311"/>
  <c r="K24" i="311"/>
  <c r="K22" i="311"/>
  <c r="K20" i="311"/>
  <c r="K18" i="311"/>
  <c r="K17" i="311"/>
  <c r="K23" i="305"/>
  <c r="K21" i="305"/>
  <c r="K19" i="305"/>
  <c r="K12" i="305"/>
  <c r="K24" i="305"/>
  <c r="K22" i="305"/>
  <c r="K20" i="305"/>
  <c r="K18" i="305"/>
  <c r="K17" i="305"/>
  <c r="K17" i="375"/>
  <c r="P13" i="375"/>
  <c r="M23" i="375"/>
  <c r="M21" i="375"/>
  <c r="M19" i="375"/>
  <c r="M17" i="375"/>
  <c r="M12" i="375"/>
  <c r="M22" i="375"/>
  <c r="M20" i="375"/>
  <c r="M18" i="375"/>
  <c r="S12" i="375"/>
  <c r="S22" i="375"/>
  <c r="S20" i="375"/>
  <c r="S18" i="375"/>
  <c r="U13" i="375"/>
  <c r="S23" i="375"/>
  <c r="S21" i="375"/>
  <c r="S19" i="375"/>
  <c r="S17" i="375"/>
  <c r="H25" i="379"/>
  <c r="K23" i="379"/>
  <c r="K21" i="379"/>
  <c r="K19" i="379"/>
  <c r="K12" i="379"/>
  <c r="K22" i="379"/>
  <c r="K18" i="379"/>
  <c r="K24" i="379"/>
  <c r="K20" i="379"/>
  <c r="H30" i="383"/>
  <c r="H29" i="383"/>
  <c r="H31" i="383"/>
  <c r="M12" i="383"/>
  <c r="M22" i="383"/>
  <c r="M20" i="383"/>
  <c r="M18" i="383"/>
  <c r="M23" i="383"/>
  <c r="M19" i="383"/>
  <c r="P13" i="383"/>
  <c r="M21" i="383"/>
  <c r="M17" i="383"/>
  <c r="U13" i="383"/>
  <c r="S23" i="383"/>
  <c r="S21" i="383"/>
  <c r="S19" i="383"/>
  <c r="S17" i="383"/>
  <c r="S22" i="383"/>
  <c r="S18" i="383"/>
  <c r="S12" i="383"/>
  <c r="S20" i="383"/>
  <c r="H25" i="387"/>
  <c r="K23" i="387"/>
  <c r="K21" i="387"/>
  <c r="K19" i="387"/>
  <c r="K12" i="387"/>
  <c r="K22" i="387"/>
  <c r="K18" i="387"/>
  <c r="K24" i="387"/>
  <c r="K20" i="387"/>
  <c r="D13" i="395"/>
  <c r="P13" i="395"/>
  <c r="M23" i="395"/>
  <c r="M21" i="395"/>
  <c r="M19" i="395"/>
  <c r="M17" i="395"/>
  <c r="M12" i="395"/>
  <c r="M20" i="395"/>
  <c r="M22" i="395"/>
  <c r="M18" i="395"/>
  <c r="S12" i="399"/>
  <c r="S22" i="399"/>
  <c r="S20" i="399"/>
  <c r="S18" i="399"/>
  <c r="S23" i="399"/>
  <c r="S19" i="399"/>
  <c r="U13" i="399"/>
  <c r="S21" i="399"/>
  <c r="S17" i="399"/>
  <c r="H25" i="399"/>
  <c r="K24" i="399"/>
  <c r="K22" i="399"/>
  <c r="K20" i="399"/>
  <c r="K18" i="399"/>
  <c r="K23" i="399"/>
  <c r="K19" i="399"/>
  <c r="K21" i="399"/>
  <c r="K12" i="399"/>
  <c r="D13" i="403"/>
  <c r="P13" i="403"/>
  <c r="M23" i="403"/>
  <c r="M21" i="403"/>
  <c r="M19" i="403"/>
  <c r="M17" i="403"/>
  <c r="M12" i="403"/>
  <c r="M20" i="403"/>
  <c r="M22" i="403"/>
  <c r="M18" i="403"/>
  <c r="D13" i="406"/>
  <c r="U13" i="406"/>
  <c r="S23" i="406"/>
  <c r="S21" i="406"/>
  <c r="S19" i="406"/>
  <c r="S17" i="406"/>
  <c r="S12" i="406"/>
  <c r="S20" i="406"/>
  <c r="S22" i="406"/>
  <c r="S18" i="406"/>
  <c r="H25" i="406"/>
  <c r="K23" i="406"/>
  <c r="K21" i="406"/>
  <c r="K19" i="406"/>
  <c r="K12" i="406"/>
  <c r="K24" i="406"/>
  <c r="K20" i="406"/>
  <c r="K22" i="406"/>
  <c r="K18" i="406"/>
  <c r="K17" i="410"/>
  <c r="M12" i="410"/>
  <c r="M22" i="410"/>
  <c r="M20" i="410"/>
  <c r="M18" i="410"/>
  <c r="P13" i="410"/>
  <c r="M21" i="410"/>
  <c r="M17" i="410"/>
  <c r="M23" i="410"/>
  <c r="M19" i="410"/>
  <c r="D13" i="414"/>
  <c r="U13" i="414"/>
  <c r="S23" i="414"/>
  <c r="S21" i="414"/>
  <c r="S19" i="414"/>
  <c r="S17" i="414"/>
  <c r="S12" i="414"/>
  <c r="S20" i="414"/>
  <c r="S22" i="414"/>
  <c r="S18" i="414"/>
  <c r="H25" i="414"/>
  <c r="K23" i="414"/>
  <c r="K21" i="414"/>
  <c r="K19" i="414"/>
  <c r="K12" i="414"/>
  <c r="K24" i="414"/>
  <c r="K20" i="414"/>
  <c r="K22" i="414"/>
  <c r="K18" i="414"/>
  <c r="K17" i="418"/>
  <c r="M12" i="418"/>
  <c r="M22" i="418"/>
  <c r="M20" i="418"/>
  <c r="M18" i="418"/>
  <c r="P13" i="418"/>
  <c r="M21" i="418"/>
  <c r="M17" i="418"/>
  <c r="M23" i="418"/>
  <c r="M19" i="418"/>
  <c r="D13" i="422"/>
  <c r="P13" i="422"/>
  <c r="M23" i="422"/>
  <c r="M21" i="422"/>
  <c r="M19" i="422"/>
  <c r="M17" i="422"/>
  <c r="M22" i="422"/>
  <c r="M18" i="422"/>
  <c r="M12" i="422"/>
  <c r="M20" i="422"/>
  <c r="D13" i="426"/>
  <c r="U13" i="426"/>
  <c r="S23" i="426"/>
  <c r="S21" i="426"/>
  <c r="S19" i="426"/>
  <c r="S17" i="426"/>
  <c r="S22" i="426"/>
  <c r="S18" i="426"/>
  <c r="S12" i="426"/>
  <c r="S20" i="426"/>
  <c r="H25" i="426"/>
  <c r="K23" i="426"/>
  <c r="K21" i="426"/>
  <c r="K19" i="426"/>
  <c r="K12" i="426"/>
  <c r="K22" i="426"/>
  <c r="K18" i="426"/>
  <c r="K24" i="426"/>
  <c r="K20" i="426"/>
  <c r="D13" i="430"/>
  <c r="P13" i="430"/>
  <c r="M23" i="430"/>
  <c r="M21" i="430"/>
  <c r="M19" i="430"/>
  <c r="M17" i="430"/>
  <c r="M12" i="430"/>
  <c r="M20" i="430"/>
  <c r="M22" i="430"/>
  <c r="M18" i="430"/>
  <c r="D13" i="434"/>
  <c r="H25" i="434"/>
  <c r="M12" i="434"/>
  <c r="M22" i="434"/>
  <c r="M20" i="434"/>
  <c r="M18" i="434"/>
  <c r="P13" i="434"/>
  <c r="M21" i="434"/>
  <c r="M17" i="434"/>
  <c r="M23" i="434"/>
  <c r="M19" i="434"/>
  <c r="D13" i="438"/>
  <c r="K23" i="438"/>
  <c r="K21" i="438"/>
  <c r="K19" i="438"/>
  <c r="K12" i="438"/>
  <c r="K24" i="438"/>
  <c r="K20" i="438"/>
  <c r="K22" i="438"/>
  <c r="K18" i="438"/>
  <c r="U13" i="438"/>
  <c r="S23" i="438"/>
  <c r="S21" i="438"/>
  <c r="S19" i="438"/>
  <c r="S17" i="438"/>
  <c r="S12" i="438"/>
  <c r="S20" i="438"/>
  <c r="S22" i="438"/>
  <c r="S18" i="438"/>
  <c r="D13" i="442"/>
  <c r="H25" i="442"/>
  <c r="P13" i="442"/>
  <c r="M23" i="442"/>
  <c r="M21" i="442"/>
  <c r="M19" i="442"/>
  <c r="M17" i="442"/>
  <c r="M22" i="442"/>
  <c r="M18" i="442"/>
  <c r="M12" i="442"/>
  <c r="M20" i="442"/>
  <c r="K24" i="446"/>
  <c r="K22" i="446"/>
  <c r="K20" i="446"/>
  <c r="K18" i="446"/>
  <c r="K21" i="446"/>
  <c r="K12" i="446"/>
  <c r="K23" i="446"/>
  <c r="K19" i="446"/>
  <c r="S12" i="446"/>
  <c r="S22" i="446"/>
  <c r="S20" i="446"/>
  <c r="S18" i="446"/>
  <c r="U13" i="446"/>
  <c r="S21" i="446"/>
  <c r="S17" i="446"/>
  <c r="S23" i="446"/>
  <c r="S19" i="446"/>
  <c r="S12" i="448"/>
  <c r="S22" i="448"/>
  <c r="S20" i="448"/>
  <c r="S18" i="448"/>
  <c r="S23" i="448"/>
  <c r="S19" i="448"/>
  <c r="U13" i="448"/>
  <c r="S21" i="448"/>
  <c r="S17" i="448"/>
  <c r="H25" i="448"/>
  <c r="K17" i="448"/>
  <c r="K24" i="448"/>
  <c r="K22" i="448"/>
  <c r="K20" i="448"/>
  <c r="K18" i="448"/>
  <c r="K23" i="448"/>
  <c r="K19" i="448"/>
  <c r="K21" i="448"/>
  <c r="K12" i="448"/>
  <c r="D13" i="450"/>
  <c r="P13" i="450"/>
  <c r="M23" i="450"/>
  <c r="M21" i="450"/>
  <c r="M19" i="450"/>
  <c r="M17" i="450"/>
  <c r="M12" i="450"/>
  <c r="M20" i="450"/>
  <c r="M22" i="450"/>
  <c r="M18" i="450"/>
  <c r="S12" i="454"/>
  <c r="S22" i="454"/>
  <c r="S20" i="454"/>
  <c r="S18" i="454"/>
  <c r="S23" i="454"/>
  <c r="S19" i="454"/>
  <c r="U13" i="454"/>
  <c r="S21" i="454"/>
  <c r="S17" i="454"/>
  <c r="H25" i="454"/>
  <c r="K24" i="454"/>
  <c r="K22" i="454"/>
  <c r="K20" i="454"/>
  <c r="K18" i="454"/>
  <c r="K23" i="454"/>
  <c r="K19" i="454"/>
  <c r="K21" i="454"/>
  <c r="K12" i="454"/>
  <c r="M12" i="462"/>
  <c r="M22" i="462"/>
  <c r="M20" i="462"/>
  <c r="M18" i="462"/>
  <c r="M23" i="462"/>
  <c r="M19" i="462"/>
  <c r="P13" i="462"/>
  <c r="M21" i="462"/>
  <c r="M17" i="462"/>
  <c r="H25" i="462"/>
  <c r="K23" i="462"/>
  <c r="K21" i="462"/>
  <c r="K19" i="462"/>
  <c r="K12" i="462"/>
  <c r="K22" i="462"/>
  <c r="K18" i="462"/>
  <c r="K24" i="462"/>
  <c r="K20" i="462"/>
  <c r="D13" i="464"/>
  <c r="P13" i="464"/>
  <c r="M23" i="464"/>
  <c r="M21" i="464"/>
  <c r="M19" i="464"/>
  <c r="M17" i="464"/>
  <c r="M22" i="464"/>
  <c r="M18" i="464"/>
  <c r="M12" i="464"/>
  <c r="M20" i="464"/>
  <c r="D13" i="466"/>
  <c r="H25" i="466"/>
  <c r="U13" i="466"/>
  <c r="S23" i="466"/>
  <c r="S21" i="466"/>
  <c r="S19" i="466"/>
  <c r="S17" i="466"/>
  <c r="S22" i="466"/>
  <c r="S18" i="466"/>
  <c r="S12" i="466"/>
  <c r="S20" i="466"/>
  <c r="P13" i="376"/>
  <c r="M23" i="376"/>
  <c r="M21" i="376"/>
  <c r="M19" i="376"/>
  <c r="M17" i="376"/>
  <c r="M12" i="376"/>
  <c r="M22" i="376"/>
  <c r="M20" i="376"/>
  <c r="M18" i="376"/>
  <c r="U13" i="376"/>
  <c r="S23" i="376"/>
  <c r="S21" i="376"/>
  <c r="S19" i="376"/>
  <c r="S17" i="376"/>
  <c r="S12" i="376"/>
  <c r="S22" i="376"/>
  <c r="S20" i="376"/>
  <c r="S18" i="376"/>
  <c r="D13" i="380"/>
  <c r="P13" i="380"/>
  <c r="M23" i="380"/>
  <c r="M21" i="380"/>
  <c r="M19" i="380"/>
  <c r="M17" i="380"/>
  <c r="M22" i="380"/>
  <c r="M18" i="380"/>
  <c r="M12" i="380"/>
  <c r="M20" i="380"/>
  <c r="H25" i="384"/>
  <c r="K24" i="384"/>
  <c r="K22" i="384"/>
  <c r="K20" i="384"/>
  <c r="K18" i="384"/>
  <c r="K21" i="384"/>
  <c r="K12" i="384"/>
  <c r="K23" i="384"/>
  <c r="K19" i="384"/>
  <c r="S12" i="384"/>
  <c r="S22" i="384"/>
  <c r="S20" i="384"/>
  <c r="S18" i="384"/>
  <c r="U13" i="384"/>
  <c r="S21" i="384"/>
  <c r="S17" i="384"/>
  <c r="S23" i="384"/>
  <c r="S19" i="384"/>
  <c r="D13" i="388"/>
  <c r="P13" i="388"/>
  <c r="M23" i="388"/>
  <c r="M21" i="388"/>
  <c r="M19" i="388"/>
  <c r="M17" i="388"/>
  <c r="M22" i="388"/>
  <c r="M18" i="388"/>
  <c r="M12" i="388"/>
  <c r="M20" i="388"/>
  <c r="D13" i="390"/>
  <c r="M12" i="390"/>
  <c r="M22" i="390"/>
  <c r="M20" i="390"/>
  <c r="M18" i="390"/>
  <c r="P13" i="390"/>
  <c r="M21" i="390"/>
  <c r="M17" i="390"/>
  <c r="M23" i="390"/>
  <c r="M19" i="390"/>
  <c r="D13" i="392"/>
  <c r="U13" i="392"/>
  <c r="S23" i="392"/>
  <c r="S21" i="392"/>
  <c r="S19" i="392"/>
  <c r="S17" i="392"/>
  <c r="S22" i="392"/>
  <c r="S18" i="392"/>
  <c r="S12" i="392"/>
  <c r="S20" i="392"/>
  <c r="H25" i="392"/>
  <c r="K23" i="392"/>
  <c r="K21" i="392"/>
  <c r="K19" i="392"/>
  <c r="K12" i="392"/>
  <c r="K22" i="392"/>
  <c r="K18" i="392"/>
  <c r="K24" i="392"/>
  <c r="K20" i="392"/>
  <c r="K17" i="396"/>
  <c r="M12" i="396"/>
  <c r="M22" i="396"/>
  <c r="M20" i="396"/>
  <c r="M18" i="396"/>
  <c r="M23" i="396"/>
  <c r="M19" i="396"/>
  <c r="P13" i="396"/>
  <c r="M21" i="396"/>
  <c r="M17" i="396"/>
  <c r="D13" i="400"/>
  <c r="U13" i="400"/>
  <c r="S23" i="400"/>
  <c r="S21" i="400"/>
  <c r="S19" i="400"/>
  <c r="S17" i="400"/>
  <c r="S22" i="400"/>
  <c r="S18" i="400"/>
  <c r="S12" i="400"/>
  <c r="S20" i="400"/>
  <c r="H25" i="400"/>
  <c r="K23" i="400"/>
  <c r="K21" i="400"/>
  <c r="K19" i="400"/>
  <c r="K12" i="400"/>
  <c r="K22" i="400"/>
  <c r="K18" i="400"/>
  <c r="K24" i="400"/>
  <c r="K20" i="400"/>
  <c r="K17" i="404"/>
  <c r="M12" i="404"/>
  <c r="M22" i="404"/>
  <c r="M20" i="404"/>
  <c r="M18" i="404"/>
  <c r="M23" i="404"/>
  <c r="M19" i="404"/>
  <c r="P13" i="404"/>
  <c r="M21" i="404"/>
  <c r="M17" i="404"/>
  <c r="S12" i="407"/>
  <c r="S22" i="407"/>
  <c r="S20" i="407"/>
  <c r="S18" i="407"/>
  <c r="S23" i="407"/>
  <c r="S19" i="407"/>
  <c r="U13" i="407"/>
  <c r="S21" i="407"/>
  <c r="S17" i="407"/>
  <c r="H25" i="407"/>
  <c r="K24" i="407"/>
  <c r="K22" i="407"/>
  <c r="K20" i="407"/>
  <c r="K18" i="407"/>
  <c r="K23" i="407"/>
  <c r="K19" i="407"/>
  <c r="K21" i="407"/>
  <c r="K12" i="407"/>
  <c r="D13" i="411"/>
  <c r="P13" i="411"/>
  <c r="M23" i="411"/>
  <c r="M21" i="411"/>
  <c r="M19" i="411"/>
  <c r="M17" i="411"/>
  <c r="M12" i="411"/>
  <c r="M20" i="411"/>
  <c r="M22" i="411"/>
  <c r="M18" i="411"/>
  <c r="S12" i="415"/>
  <c r="S22" i="415"/>
  <c r="S20" i="415"/>
  <c r="S18" i="415"/>
  <c r="S23" i="415"/>
  <c r="S19" i="415"/>
  <c r="U13" i="415"/>
  <c r="S21" i="415"/>
  <c r="S17" i="415"/>
  <c r="H25" i="415"/>
  <c r="K24" i="415"/>
  <c r="K22" i="415"/>
  <c r="K20" i="415"/>
  <c r="K18" i="415"/>
  <c r="K23" i="415"/>
  <c r="K19" i="415"/>
  <c r="K21" i="415"/>
  <c r="K12" i="415"/>
  <c r="D13" i="419"/>
  <c r="P13" i="419"/>
  <c r="M23" i="419"/>
  <c r="M21" i="419"/>
  <c r="M19" i="419"/>
  <c r="M17" i="419"/>
  <c r="M12" i="419"/>
  <c r="M20" i="419"/>
  <c r="M22" i="419"/>
  <c r="M18" i="419"/>
  <c r="D13" i="423"/>
  <c r="U13" i="423"/>
  <c r="S23" i="423"/>
  <c r="S21" i="423"/>
  <c r="S19" i="423"/>
  <c r="S17" i="423"/>
  <c r="S12" i="423"/>
  <c r="S20" i="423"/>
  <c r="S22" i="423"/>
  <c r="S18" i="423"/>
  <c r="H25" i="423"/>
  <c r="K23" i="423"/>
  <c r="K21" i="423"/>
  <c r="K19" i="423"/>
  <c r="K12" i="423"/>
  <c r="K24" i="423"/>
  <c r="K20" i="423"/>
  <c r="K22" i="423"/>
  <c r="K18" i="423"/>
  <c r="D13" i="427"/>
  <c r="P13" i="427"/>
  <c r="M23" i="427"/>
  <c r="M21" i="427"/>
  <c r="M19" i="427"/>
  <c r="M17" i="427"/>
  <c r="M22" i="427"/>
  <c r="M18" i="427"/>
  <c r="M12" i="427"/>
  <c r="M20" i="427"/>
  <c r="D13" i="431"/>
  <c r="U13" i="431"/>
  <c r="S23" i="431"/>
  <c r="S21" i="431"/>
  <c r="S19" i="431"/>
  <c r="S17" i="431"/>
  <c r="S22" i="431"/>
  <c r="S18" i="431"/>
  <c r="S12" i="431"/>
  <c r="S20" i="431"/>
  <c r="H25" i="431"/>
  <c r="K23" i="431"/>
  <c r="K21" i="431"/>
  <c r="K19" i="431"/>
  <c r="K12" i="431"/>
  <c r="K22" i="431"/>
  <c r="K18" i="431"/>
  <c r="K24" i="431"/>
  <c r="K20" i="431"/>
  <c r="D13" i="435"/>
  <c r="P13" i="435"/>
  <c r="M23" i="435"/>
  <c r="M21" i="435"/>
  <c r="M19" i="435"/>
  <c r="M17" i="435"/>
  <c r="M12" i="435"/>
  <c r="M20" i="435"/>
  <c r="M22" i="435"/>
  <c r="M18" i="435"/>
  <c r="H25" i="435"/>
  <c r="K24" i="435"/>
  <c r="K22" i="435"/>
  <c r="K20" i="435"/>
  <c r="K18" i="435"/>
  <c r="K23" i="435"/>
  <c r="K19" i="435"/>
  <c r="K21" i="435"/>
  <c r="K12" i="435"/>
  <c r="K17" i="439"/>
  <c r="S12" i="439"/>
  <c r="S22" i="439"/>
  <c r="S20" i="439"/>
  <c r="S18" i="439"/>
  <c r="S23" i="439"/>
  <c r="S19" i="439"/>
  <c r="U13" i="439"/>
  <c r="S21" i="439"/>
  <c r="S17" i="439"/>
  <c r="M12" i="443"/>
  <c r="M22" i="443"/>
  <c r="M20" i="443"/>
  <c r="M18" i="443"/>
  <c r="P13" i="443"/>
  <c r="M21" i="443"/>
  <c r="M17" i="443"/>
  <c r="M23" i="443"/>
  <c r="M19" i="443"/>
  <c r="H25" i="443"/>
  <c r="K23" i="443"/>
  <c r="K21" i="443"/>
  <c r="K19" i="443"/>
  <c r="K12" i="443"/>
  <c r="K24" i="443"/>
  <c r="K20" i="443"/>
  <c r="K22" i="443"/>
  <c r="K18" i="443"/>
  <c r="D13" i="447"/>
  <c r="U13" i="447"/>
  <c r="S23" i="447"/>
  <c r="S21" i="447"/>
  <c r="S19" i="447"/>
  <c r="S17" i="447"/>
  <c r="S12" i="447"/>
  <c r="S20" i="447"/>
  <c r="S22" i="447"/>
  <c r="S18" i="447"/>
  <c r="K17" i="451"/>
  <c r="M12" i="451"/>
  <c r="M22" i="451"/>
  <c r="M20" i="451"/>
  <c r="M18" i="451"/>
  <c r="M23" i="451"/>
  <c r="M19" i="451"/>
  <c r="P13" i="451"/>
  <c r="M21" i="451"/>
  <c r="M17" i="451"/>
  <c r="U13" i="455"/>
  <c r="S23" i="455"/>
  <c r="S21" i="455"/>
  <c r="S19" i="455"/>
  <c r="S17" i="455"/>
  <c r="S22" i="455"/>
  <c r="S18" i="455"/>
  <c r="S12" i="455"/>
  <c r="S20" i="455"/>
  <c r="H25" i="455"/>
  <c r="K17" i="455"/>
  <c r="K23" i="455"/>
  <c r="K21" i="455"/>
  <c r="K19" i="455"/>
  <c r="K12" i="455"/>
  <c r="K22" i="455"/>
  <c r="K18" i="455"/>
  <c r="K24" i="455"/>
  <c r="K20" i="455"/>
  <c r="K24" i="459"/>
  <c r="K22" i="459"/>
  <c r="K20" i="459"/>
  <c r="K18" i="459"/>
  <c r="K21" i="459"/>
  <c r="K12" i="459"/>
  <c r="K23" i="459"/>
  <c r="K19" i="459"/>
  <c r="P13" i="459"/>
  <c r="M23" i="459"/>
  <c r="M21" i="459"/>
  <c r="M19" i="459"/>
  <c r="M17" i="459"/>
  <c r="M22" i="459"/>
  <c r="M18" i="459"/>
  <c r="M12" i="459"/>
  <c r="M20" i="459"/>
  <c r="D13" i="463"/>
  <c r="K17" i="463"/>
  <c r="K24" i="463"/>
  <c r="K22" i="463"/>
  <c r="K20" i="463"/>
  <c r="K18" i="463"/>
  <c r="K23" i="463"/>
  <c r="K19" i="463"/>
  <c r="K21" i="463"/>
  <c r="K12" i="463"/>
  <c r="P13" i="463"/>
  <c r="M23" i="463"/>
  <c r="M21" i="463"/>
  <c r="M19" i="463"/>
  <c r="M17" i="463"/>
  <c r="M12" i="463"/>
  <c r="M20" i="463"/>
  <c r="M22" i="463"/>
  <c r="M18" i="463"/>
  <c r="D13" i="467"/>
  <c r="H25" i="467"/>
  <c r="K24" i="467"/>
  <c r="K22" i="467"/>
  <c r="K20" i="467"/>
  <c r="K18" i="467"/>
  <c r="K21" i="467"/>
  <c r="K12" i="467"/>
  <c r="K23" i="467"/>
  <c r="K19" i="467"/>
  <c r="D13" i="471"/>
  <c r="U13" i="471"/>
  <c r="S23" i="471"/>
  <c r="S21" i="471"/>
  <c r="S19" i="471"/>
  <c r="S17" i="471"/>
  <c r="S22" i="471"/>
  <c r="S18" i="471"/>
  <c r="S12" i="471"/>
  <c r="S20" i="471"/>
  <c r="H25" i="471"/>
  <c r="K23" i="471"/>
  <c r="K21" i="471"/>
  <c r="K19" i="471"/>
  <c r="K12" i="471"/>
  <c r="K22" i="471"/>
  <c r="K18" i="471"/>
  <c r="K24" i="471"/>
  <c r="K20" i="471"/>
  <c r="K24" i="365"/>
  <c r="K22" i="365"/>
  <c r="K20" i="365"/>
  <c r="K18" i="365"/>
  <c r="K23" i="365"/>
  <c r="K21" i="365"/>
  <c r="K19" i="365"/>
  <c r="K12" i="365"/>
  <c r="H31" i="360"/>
  <c r="H30" i="360"/>
  <c r="H29" i="360"/>
  <c r="H25" i="360"/>
  <c r="H31" i="356"/>
  <c r="H30" i="356"/>
  <c r="H29" i="356"/>
  <c r="H25" i="356"/>
  <c r="H31" i="322"/>
  <c r="H30" i="322"/>
  <c r="H29" i="322"/>
  <c r="H25" i="322"/>
  <c r="K24" i="308"/>
  <c r="K22" i="308"/>
  <c r="K20" i="308"/>
  <c r="K18" i="308"/>
  <c r="K23" i="308"/>
  <c r="K21" i="308"/>
  <c r="K19" i="308"/>
  <c r="K12" i="308"/>
  <c r="H31" i="348"/>
  <c r="H30" i="348"/>
  <c r="H29" i="348"/>
  <c r="H25" i="348"/>
  <c r="K23" i="344"/>
  <c r="K21" i="344"/>
  <c r="K19" i="344"/>
  <c r="K12" i="344"/>
  <c r="K24" i="344"/>
  <c r="K22" i="344"/>
  <c r="K20" i="344"/>
  <c r="K18" i="344"/>
  <c r="K17" i="344"/>
  <c r="H31" i="326"/>
  <c r="H30" i="326"/>
  <c r="H29" i="326"/>
  <c r="H25" i="326"/>
  <c r="K23" i="320"/>
  <c r="K21" i="320"/>
  <c r="K19" i="320"/>
  <c r="K12" i="320"/>
  <c r="K24" i="320"/>
  <c r="K22" i="320"/>
  <c r="K20" i="320"/>
  <c r="K18" i="320"/>
  <c r="K17" i="320"/>
  <c r="K25" i="287"/>
  <c r="H35" i="293"/>
  <c r="E39" i="293" s="1"/>
  <c r="K25" i="298"/>
  <c r="H35" i="350"/>
  <c r="E39" i="350" s="1"/>
  <c r="L39" i="363"/>
  <c r="E39" i="363"/>
  <c r="L39" i="361"/>
  <c r="E39" i="361"/>
  <c r="L39" i="359"/>
  <c r="E39" i="359"/>
  <c r="L39" i="357"/>
  <c r="E39" i="357"/>
  <c r="L39" i="355"/>
  <c r="E39" i="355"/>
  <c r="L39" i="353"/>
  <c r="E39" i="353"/>
  <c r="L39" i="351"/>
  <c r="E39" i="351"/>
  <c r="K25" i="350"/>
  <c r="L39" i="349"/>
  <c r="E39" i="349"/>
  <c r="L39" i="335"/>
  <c r="E39" i="335"/>
  <c r="L39" i="331"/>
  <c r="E39" i="331"/>
  <c r="L39" i="329"/>
  <c r="E39" i="329"/>
  <c r="L39" i="327"/>
  <c r="E39" i="327"/>
  <c r="L39" i="323"/>
  <c r="E39" i="323"/>
  <c r="L39" i="321"/>
  <c r="E39" i="321"/>
  <c r="L39" i="319"/>
  <c r="E39" i="319"/>
  <c r="L39" i="316"/>
  <c r="E39" i="316"/>
  <c r="L39" i="314"/>
  <c r="E39" i="314"/>
  <c r="L39" i="312"/>
  <c r="E39" i="312"/>
  <c r="L39" i="310"/>
  <c r="E39" i="310"/>
  <c r="L39" i="309"/>
  <c r="E39" i="309"/>
  <c r="L39" i="306"/>
  <c r="E39" i="306"/>
  <c r="L39" i="304"/>
  <c r="E39" i="304"/>
  <c r="L39" i="303"/>
  <c r="E39" i="303"/>
  <c r="L39" i="301"/>
  <c r="E39" i="301"/>
  <c r="L39" i="300"/>
  <c r="E39" i="300"/>
  <c r="L39" i="299"/>
  <c r="E39" i="299"/>
  <c r="H35" i="298"/>
  <c r="L38" i="298"/>
  <c r="L43" i="298" s="1"/>
  <c r="K25" i="297"/>
  <c r="H35" i="297"/>
  <c r="L38" i="297"/>
  <c r="L43" i="297" s="1"/>
  <c r="K25" i="296"/>
  <c r="H35" i="296"/>
  <c r="L38" i="296"/>
  <c r="L43" i="296" s="1"/>
  <c r="K25" i="295"/>
  <c r="H35" i="295"/>
  <c r="L38" i="295"/>
  <c r="L43" i="295" s="1"/>
  <c r="H35" i="294"/>
  <c r="K25" i="293"/>
  <c r="L39" i="293"/>
  <c r="L38" i="293"/>
  <c r="L43" i="293" s="1"/>
  <c r="K25" i="292"/>
  <c r="H35" i="292"/>
  <c r="L38" i="292"/>
  <c r="L43" i="292" s="1"/>
  <c r="K25" i="291"/>
  <c r="H35" i="291"/>
  <c r="L38" i="291"/>
  <c r="L43" i="291" s="1"/>
  <c r="K25" i="290"/>
  <c r="H35" i="290"/>
  <c r="L38" i="290"/>
  <c r="L43" i="290" s="1"/>
  <c r="K25" i="289"/>
  <c r="H35" i="289"/>
  <c r="L38" i="289"/>
  <c r="L43" i="289" s="1"/>
  <c r="H35" i="288"/>
  <c r="L38" i="288"/>
  <c r="L43" i="288" s="1"/>
  <c r="H35" i="287"/>
  <c r="L38" i="287"/>
  <c r="L43" i="287" s="1"/>
  <c r="K25" i="286"/>
  <c r="H35" i="286"/>
  <c r="L38" i="286"/>
  <c r="L43" i="286" s="1"/>
  <c r="K25" i="285"/>
  <c r="H35" i="285"/>
  <c r="L38" i="285"/>
  <c r="L43" i="285" s="1"/>
  <c r="K25" i="284"/>
  <c r="H35" i="284"/>
  <c r="L38" i="284"/>
  <c r="L43" i="284" s="1"/>
  <c r="K25" i="283"/>
  <c r="H35" i="283"/>
  <c r="L38" i="283"/>
  <c r="L43" i="283" s="1"/>
  <c r="K25" i="282"/>
  <c r="H35" i="282"/>
  <c r="L38" i="282"/>
  <c r="L43" i="282" s="1"/>
  <c r="K25" i="281"/>
  <c r="H35" i="281"/>
  <c r="L38" i="281"/>
  <c r="L43" i="281" s="1"/>
  <c r="K25" i="280"/>
  <c r="H35" i="280"/>
  <c r="L38" i="280"/>
  <c r="L43" i="280" s="1"/>
  <c r="K25" i="279"/>
  <c r="H35" i="279"/>
  <c r="L38" i="279"/>
  <c r="L43" i="279" s="1"/>
  <c r="H35" i="278"/>
  <c r="L38" i="278"/>
  <c r="L43" i="278" s="1"/>
  <c r="K25" i="277"/>
  <c r="E39" i="277"/>
  <c r="L38" i="277"/>
  <c r="L43" i="277" s="1"/>
  <c r="K25" i="276"/>
  <c r="H35" i="276"/>
  <c r="L38" i="276"/>
  <c r="L43" i="276" s="1"/>
  <c r="K25" i="275"/>
  <c r="H35" i="275"/>
  <c r="L38" i="275"/>
  <c r="L43" i="275" s="1"/>
  <c r="K25" i="274"/>
  <c r="H35" i="274"/>
  <c r="L38" i="274"/>
  <c r="L43" i="274" s="1"/>
  <c r="K25" i="273"/>
  <c r="H35" i="273"/>
  <c r="L38" i="273"/>
  <c r="L43" i="273" s="1"/>
  <c r="H29" i="448" l="1"/>
  <c r="H30" i="429"/>
  <c r="M25" i="373"/>
  <c r="H30" i="373"/>
  <c r="H31" i="373"/>
  <c r="H29" i="373"/>
  <c r="U20" i="373"/>
  <c r="U19" i="373"/>
  <c r="U18" i="373"/>
  <c r="U17" i="373"/>
  <c r="U24" i="373"/>
  <c r="U12" i="373"/>
  <c r="U22" i="373"/>
  <c r="U21" i="373"/>
  <c r="U23" i="373"/>
  <c r="P19" i="373"/>
  <c r="P18" i="373"/>
  <c r="P17" i="373"/>
  <c r="P22" i="373"/>
  <c r="P24" i="373"/>
  <c r="P12" i="373"/>
  <c r="P23" i="373"/>
  <c r="P21" i="373"/>
  <c r="P20" i="373"/>
  <c r="H29" i="454"/>
  <c r="H29" i="470"/>
  <c r="H35" i="272"/>
  <c r="K25" i="373"/>
  <c r="L38" i="294"/>
  <c r="L43" i="294" s="1"/>
  <c r="H30" i="454"/>
  <c r="K25" i="272"/>
  <c r="L38" i="272"/>
  <c r="H29" i="432"/>
  <c r="H29" i="378"/>
  <c r="H30" i="378"/>
  <c r="H31" i="429"/>
  <c r="S25" i="373"/>
  <c r="H29" i="468"/>
  <c r="H29" i="428"/>
  <c r="H35" i="428" s="1"/>
  <c r="H31" i="407"/>
  <c r="H31" i="402"/>
  <c r="H29" i="394"/>
  <c r="M25" i="451"/>
  <c r="K25" i="443"/>
  <c r="S25" i="407"/>
  <c r="S25" i="448"/>
  <c r="S25" i="375"/>
  <c r="K25" i="375"/>
  <c r="H35" i="313"/>
  <c r="L38" i="317"/>
  <c r="L43" i="317" s="1"/>
  <c r="K25" i="339"/>
  <c r="K25" i="354"/>
  <c r="H35" i="302"/>
  <c r="H35" i="325"/>
  <c r="H35" i="341"/>
  <c r="L39" i="341" s="1"/>
  <c r="H35" i="352"/>
  <c r="L39" i="352" s="1"/>
  <c r="K25" i="469"/>
  <c r="K25" i="437"/>
  <c r="K25" i="429"/>
  <c r="H35" i="330"/>
  <c r="L39" i="330" s="1"/>
  <c r="H35" i="338"/>
  <c r="L39" i="338" s="1"/>
  <c r="H35" i="342"/>
  <c r="L38" i="346"/>
  <c r="L43" i="346" s="1"/>
  <c r="L38" i="370"/>
  <c r="L43" i="370" s="1"/>
  <c r="K25" i="460"/>
  <c r="M25" i="412"/>
  <c r="K25" i="377"/>
  <c r="K25" i="336"/>
  <c r="H35" i="371"/>
  <c r="H35" i="344"/>
  <c r="L38" i="348"/>
  <c r="L43" i="348" s="1"/>
  <c r="H35" i="308"/>
  <c r="S25" i="463"/>
  <c r="H35" i="443"/>
  <c r="E40" i="443" s="1"/>
  <c r="M25" i="431"/>
  <c r="H35" i="415"/>
  <c r="H35" i="376"/>
  <c r="E40" i="376" s="1"/>
  <c r="H31" i="448"/>
  <c r="H35" i="448" s="1"/>
  <c r="H31" i="446"/>
  <c r="S25" i="430"/>
  <c r="H31" i="418"/>
  <c r="H35" i="410"/>
  <c r="M25" i="465"/>
  <c r="H29" i="457"/>
  <c r="M25" i="472"/>
  <c r="S25" i="382"/>
  <c r="H35" i="378"/>
  <c r="M25" i="374"/>
  <c r="L38" i="338"/>
  <c r="L43" i="338" s="1"/>
  <c r="K25" i="342"/>
  <c r="H35" i="346"/>
  <c r="H35" i="358"/>
  <c r="H35" i="370"/>
  <c r="L39" i="370" s="1"/>
  <c r="H31" i="468"/>
  <c r="H31" i="432"/>
  <c r="H35" i="432" s="1"/>
  <c r="H35" i="465"/>
  <c r="S25" i="461"/>
  <c r="H35" i="460"/>
  <c r="H35" i="458"/>
  <c r="H35" i="444"/>
  <c r="H35" i="393"/>
  <c r="H35" i="332"/>
  <c r="H35" i="368"/>
  <c r="L38" i="364"/>
  <c r="L43" i="364" s="1"/>
  <c r="H35" i="369"/>
  <c r="H35" i="364"/>
  <c r="H35" i="337"/>
  <c r="K25" i="435"/>
  <c r="K25" i="462"/>
  <c r="K25" i="454"/>
  <c r="K25" i="446"/>
  <c r="K25" i="426"/>
  <c r="K25" i="387"/>
  <c r="S25" i="457"/>
  <c r="K25" i="433"/>
  <c r="K25" i="421"/>
  <c r="K25" i="378"/>
  <c r="K25" i="416"/>
  <c r="K25" i="408"/>
  <c r="K25" i="389"/>
  <c r="K25" i="419"/>
  <c r="K25" i="411"/>
  <c r="K25" i="466"/>
  <c r="K25" i="442"/>
  <c r="K25" i="422"/>
  <c r="K25" i="403"/>
  <c r="K25" i="395"/>
  <c r="K25" i="445"/>
  <c r="K25" i="417"/>
  <c r="K25" i="409"/>
  <c r="K25" i="382"/>
  <c r="K25" i="405"/>
  <c r="K25" i="397"/>
  <c r="K25" i="391"/>
  <c r="K25" i="307"/>
  <c r="K25" i="337"/>
  <c r="L38" i="337"/>
  <c r="L43" i="337" s="1"/>
  <c r="K25" i="333"/>
  <c r="L38" i="333"/>
  <c r="L43" i="333" s="1"/>
  <c r="K25" i="369"/>
  <c r="K25" i="364"/>
  <c r="E39" i="330"/>
  <c r="E39" i="338"/>
  <c r="E39" i="341"/>
  <c r="L39" i="350"/>
  <c r="E39" i="352"/>
  <c r="K25" i="344"/>
  <c r="H35" i="348"/>
  <c r="H35" i="322"/>
  <c r="L39" i="322" s="1"/>
  <c r="H35" i="356"/>
  <c r="H35" i="360"/>
  <c r="L38" i="365"/>
  <c r="L43" i="365" s="1"/>
  <c r="K25" i="471"/>
  <c r="K25" i="467"/>
  <c r="K25" i="459"/>
  <c r="K25" i="439"/>
  <c r="K25" i="431"/>
  <c r="K25" i="423"/>
  <c r="K25" i="415"/>
  <c r="K25" i="407"/>
  <c r="M25" i="404"/>
  <c r="K25" i="400"/>
  <c r="K25" i="396"/>
  <c r="K25" i="392"/>
  <c r="M25" i="390"/>
  <c r="S25" i="384"/>
  <c r="K25" i="384"/>
  <c r="S25" i="454"/>
  <c r="K25" i="438"/>
  <c r="M25" i="434"/>
  <c r="M25" i="418"/>
  <c r="K25" i="414"/>
  <c r="K25" i="410"/>
  <c r="K25" i="406"/>
  <c r="K25" i="399"/>
  <c r="M25" i="383"/>
  <c r="H35" i="383"/>
  <c r="E40" i="383" s="1"/>
  <c r="K25" i="379"/>
  <c r="K25" i="457"/>
  <c r="K25" i="453"/>
  <c r="K25" i="449"/>
  <c r="M25" i="445"/>
  <c r="K25" i="441"/>
  <c r="K25" i="413"/>
  <c r="K25" i="472"/>
  <c r="K25" i="402"/>
  <c r="K25" i="398"/>
  <c r="S25" i="386"/>
  <c r="K25" i="386"/>
  <c r="K25" i="374"/>
  <c r="K25" i="456"/>
  <c r="H35" i="452"/>
  <c r="P39" i="452" s="1"/>
  <c r="K25" i="436"/>
  <c r="K25" i="432"/>
  <c r="K25" i="424"/>
  <c r="K25" i="401"/>
  <c r="K25" i="393"/>
  <c r="H35" i="385"/>
  <c r="E40" i="385" s="1"/>
  <c r="K25" i="381"/>
  <c r="H35" i="459"/>
  <c r="P39" i="459" s="1"/>
  <c r="H35" i="455"/>
  <c r="K25" i="447"/>
  <c r="S25" i="435"/>
  <c r="K25" i="427"/>
  <c r="S25" i="419"/>
  <c r="H35" i="407"/>
  <c r="P39" i="407" s="1"/>
  <c r="M25" i="400"/>
  <c r="K25" i="388"/>
  <c r="H35" i="384"/>
  <c r="K25" i="380"/>
  <c r="K25" i="376"/>
  <c r="H35" i="462"/>
  <c r="P39" i="462" s="1"/>
  <c r="K25" i="450"/>
  <c r="H35" i="446"/>
  <c r="E40" i="446" s="1"/>
  <c r="K25" i="430"/>
  <c r="M25" i="426"/>
  <c r="H35" i="418"/>
  <c r="P39" i="418" s="1"/>
  <c r="S25" i="403"/>
  <c r="M25" i="387"/>
  <c r="H35" i="387"/>
  <c r="P39" i="387" s="1"/>
  <c r="K25" i="383"/>
  <c r="H35" i="305"/>
  <c r="H35" i="311"/>
  <c r="H35" i="317"/>
  <c r="H35" i="339"/>
  <c r="H35" i="343"/>
  <c r="K25" i="340"/>
  <c r="H35" i="354"/>
  <c r="H35" i="372"/>
  <c r="H35" i="345"/>
  <c r="K25" i="352"/>
  <c r="K25" i="461"/>
  <c r="M25" i="441"/>
  <c r="H35" i="433"/>
  <c r="E40" i="433" s="1"/>
  <c r="S25" i="425"/>
  <c r="H35" i="425"/>
  <c r="E40" i="425" s="1"/>
  <c r="M25" i="421"/>
  <c r="K25" i="452"/>
  <c r="M25" i="408"/>
  <c r="H35" i="401"/>
  <c r="P39" i="401" s="1"/>
  <c r="H35" i="389"/>
  <c r="P39" i="389" s="1"/>
  <c r="K25" i="385"/>
  <c r="H35" i="333"/>
  <c r="K25" i="362"/>
  <c r="L38" i="362"/>
  <c r="L43" i="362" s="1"/>
  <c r="H35" i="367"/>
  <c r="L38" i="307"/>
  <c r="L43" i="307" s="1"/>
  <c r="H35" i="307"/>
  <c r="H35" i="362"/>
  <c r="K25" i="367"/>
  <c r="L38" i="367"/>
  <c r="L43" i="367" s="1"/>
  <c r="L38" i="369"/>
  <c r="L42" i="369" s="1"/>
  <c r="L43" i="369" s="1"/>
  <c r="U24" i="471"/>
  <c r="U22" i="471"/>
  <c r="U20" i="471"/>
  <c r="U18" i="471"/>
  <c r="U12" i="471"/>
  <c r="U23" i="471"/>
  <c r="U21" i="471"/>
  <c r="U19" i="471"/>
  <c r="U17" i="471"/>
  <c r="M25" i="463"/>
  <c r="P23" i="451"/>
  <c r="P21" i="451"/>
  <c r="P19" i="451"/>
  <c r="P17" i="451"/>
  <c r="P24" i="451"/>
  <c r="P22" i="451"/>
  <c r="P20" i="451"/>
  <c r="P18" i="451"/>
  <c r="P12" i="451"/>
  <c r="U24" i="407"/>
  <c r="U22" i="407"/>
  <c r="U20" i="407"/>
  <c r="U18" i="407"/>
  <c r="U12" i="407"/>
  <c r="U23" i="407"/>
  <c r="U21" i="407"/>
  <c r="U19" i="407"/>
  <c r="U17" i="407"/>
  <c r="H30" i="400"/>
  <c r="H29" i="400"/>
  <c r="H31" i="400"/>
  <c r="M25" i="388"/>
  <c r="P24" i="388"/>
  <c r="P22" i="388"/>
  <c r="P20" i="388"/>
  <c r="P18" i="388"/>
  <c r="P12" i="388"/>
  <c r="P23" i="388"/>
  <c r="P21" i="388"/>
  <c r="P19" i="388"/>
  <c r="P17" i="388"/>
  <c r="U23" i="384"/>
  <c r="U21" i="384"/>
  <c r="U19" i="384"/>
  <c r="U17" i="384"/>
  <c r="U24" i="384"/>
  <c r="U22" i="384"/>
  <c r="U20" i="384"/>
  <c r="U18" i="384"/>
  <c r="U12" i="384"/>
  <c r="P24" i="464"/>
  <c r="P22" i="464"/>
  <c r="P20" i="464"/>
  <c r="P18" i="464"/>
  <c r="P12" i="464"/>
  <c r="P23" i="464"/>
  <c r="P21" i="464"/>
  <c r="P19" i="464"/>
  <c r="P17" i="464"/>
  <c r="M25" i="450"/>
  <c r="K25" i="448"/>
  <c r="U23" i="448"/>
  <c r="U21" i="448"/>
  <c r="U19" i="448"/>
  <c r="U17" i="448"/>
  <c r="U24" i="448"/>
  <c r="U22" i="448"/>
  <c r="U20" i="448"/>
  <c r="U18" i="448"/>
  <c r="U12" i="448"/>
  <c r="U24" i="438"/>
  <c r="U22" i="438"/>
  <c r="U20" i="438"/>
  <c r="U18" i="438"/>
  <c r="U12" i="438"/>
  <c r="U23" i="438"/>
  <c r="U21" i="438"/>
  <c r="U19" i="438"/>
  <c r="U17" i="438"/>
  <c r="P24" i="434"/>
  <c r="P22" i="434"/>
  <c r="P20" i="434"/>
  <c r="P18" i="434"/>
  <c r="P12" i="434"/>
  <c r="P23" i="434"/>
  <c r="P21" i="434"/>
  <c r="P19" i="434"/>
  <c r="P17" i="434"/>
  <c r="H30" i="434"/>
  <c r="H29" i="434"/>
  <c r="H31" i="434"/>
  <c r="H30" i="430"/>
  <c r="H29" i="430"/>
  <c r="H31" i="430"/>
  <c r="H31" i="414"/>
  <c r="H30" i="414"/>
  <c r="H29" i="414"/>
  <c r="S25" i="406"/>
  <c r="P24" i="403"/>
  <c r="P22" i="403"/>
  <c r="P20" i="403"/>
  <c r="P18" i="403"/>
  <c r="P12" i="403"/>
  <c r="P23" i="403"/>
  <c r="P21" i="403"/>
  <c r="P19" i="403"/>
  <c r="P17" i="403"/>
  <c r="H30" i="395"/>
  <c r="H29" i="395"/>
  <c r="H31" i="395"/>
  <c r="P23" i="383"/>
  <c r="P21" i="383"/>
  <c r="P19" i="383"/>
  <c r="P17" i="383"/>
  <c r="P24" i="383"/>
  <c r="P22" i="383"/>
  <c r="P20" i="383"/>
  <c r="P18" i="383"/>
  <c r="P12" i="383"/>
  <c r="P39" i="383"/>
  <c r="U24" i="375"/>
  <c r="U22" i="375"/>
  <c r="U20" i="375"/>
  <c r="U18" i="375"/>
  <c r="U12" i="375"/>
  <c r="U23" i="375"/>
  <c r="U21" i="375"/>
  <c r="U19" i="375"/>
  <c r="U17" i="375"/>
  <c r="K25" i="311"/>
  <c r="L38" i="311"/>
  <c r="L43" i="311" s="1"/>
  <c r="K25" i="345"/>
  <c r="L38" i="345"/>
  <c r="L42" i="345" s="1"/>
  <c r="L43" i="345" s="1"/>
  <c r="P24" i="461"/>
  <c r="P22" i="461"/>
  <c r="P20" i="461"/>
  <c r="P18" i="461"/>
  <c r="P12" i="461"/>
  <c r="P23" i="461"/>
  <c r="P21" i="461"/>
  <c r="P19" i="461"/>
  <c r="P17" i="461"/>
  <c r="H30" i="453"/>
  <c r="H29" i="453"/>
  <c r="H31" i="453"/>
  <c r="U23" i="437"/>
  <c r="U21" i="437"/>
  <c r="U19" i="437"/>
  <c r="U17" i="437"/>
  <c r="U24" i="437"/>
  <c r="U22" i="437"/>
  <c r="U20" i="437"/>
  <c r="U18" i="437"/>
  <c r="U12" i="437"/>
  <c r="S25" i="471"/>
  <c r="P24" i="463"/>
  <c r="P22" i="463"/>
  <c r="P20" i="463"/>
  <c r="P18" i="463"/>
  <c r="P12" i="463"/>
  <c r="P23" i="463"/>
  <c r="P21" i="463"/>
  <c r="P19" i="463"/>
  <c r="P17" i="463"/>
  <c r="H30" i="463"/>
  <c r="H29" i="463"/>
  <c r="H31" i="463"/>
  <c r="S25" i="447"/>
  <c r="U23" i="447"/>
  <c r="U21" i="447"/>
  <c r="U19" i="447"/>
  <c r="U17" i="447"/>
  <c r="U24" i="447"/>
  <c r="U22" i="447"/>
  <c r="U20" i="447"/>
  <c r="U18" i="447"/>
  <c r="U12" i="447"/>
  <c r="M25" i="435"/>
  <c r="P24" i="435"/>
  <c r="P22" i="435"/>
  <c r="P20" i="435"/>
  <c r="P18" i="435"/>
  <c r="P12" i="435"/>
  <c r="P23" i="435"/>
  <c r="P21" i="435"/>
  <c r="P19" i="435"/>
  <c r="P17" i="435"/>
  <c r="H31" i="431"/>
  <c r="H30" i="431"/>
  <c r="H29" i="431"/>
  <c r="H30" i="427"/>
  <c r="H29" i="427"/>
  <c r="H31" i="427"/>
  <c r="S25" i="423"/>
  <c r="U24" i="423"/>
  <c r="U22" i="423"/>
  <c r="U20" i="423"/>
  <c r="U18" i="423"/>
  <c r="U12" i="423"/>
  <c r="U23" i="423"/>
  <c r="U21" i="423"/>
  <c r="U19" i="423"/>
  <c r="U17" i="423"/>
  <c r="M25" i="419"/>
  <c r="P24" i="419"/>
  <c r="P22" i="419"/>
  <c r="P20" i="419"/>
  <c r="P18" i="419"/>
  <c r="P12" i="419"/>
  <c r="P23" i="419"/>
  <c r="P21" i="419"/>
  <c r="P19" i="419"/>
  <c r="P17" i="419"/>
  <c r="H30" i="411"/>
  <c r="H29" i="411"/>
  <c r="H31" i="411"/>
  <c r="P24" i="404"/>
  <c r="P22" i="404"/>
  <c r="P20" i="404"/>
  <c r="P18" i="404"/>
  <c r="P12" i="404"/>
  <c r="P23" i="404"/>
  <c r="P21" i="404"/>
  <c r="P19" i="404"/>
  <c r="P17" i="404"/>
  <c r="S25" i="392"/>
  <c r="U23" i="392"/>
  <c r="U21" i="392"/>
  <c r="U19" i="392"/>
  <c r="U17" i="392"/>
  <c r="U24" i="392"/>
  <c r="U22" i="392"/>
  <c r="U20" i="392"/>
  <c r="U18" i="392"/>
  <c r="U12" i="392"/>
  <c r="P23" i="390"/>
  <c r="P21" i="390"/>
  <c r="P19" i="390"/>
  <c r="P17" i="390"/>
  <c r="P24" i="390"/>
  <c r="P22" i="390"/>
  <c r="P20" i="390"/>
  <c r="P18" i="390"/>
  <c r="P12" i="390"/>
  <c r="H30" i="380"/>
  <c r="H29" i="380"/>
  <c r="H31" i="380"/>
  <c r="M25" i="376"/>
  <c r="P23" i="376"/>
  <c r="P21" i="376"/>
  <c r="P19" i="376"/>
  <c r="P17" i="376"/>
  <c r="P24" i="376"/>
  <c r="P22" i="376"/>
  <c r="P20" i="376"/>
  <c r="P18" i="376"/>
  <c r="P12" i="376"/>
  <c r="M25" i="464"/>
  <c r="U23" i="454"/>
  <c r="U21" i="454"/>
  <c r="U19" i="454"/>
  <c r="U17" i="454"/>
  <c r="U24" i="454"/>
  <c r="U22" i="454"/>
  <c r="U20" i="454"/>
  <c r="U18" i="454"/>
  <c r="U12" i="454"/>
  <c r="P24" i="450"/>
  <c r="P22" i="450"/>
  <c r="P20" i="450"/>
  <c r="P18" i="450"/>
  <c r="P12" i="450"/>
  <c r="P23" i="450"/>
  <c r="P21" i="450"/>
  <c r="P19" i="450"/>
  <c r="P17" i="450"/>
  <c r="S25" i="438"/>
  <c r="S25" i="426"/>
  <c r="U23" i="426"/>
  <c r="U21" i="426"/>
  <c r="U19" i="426"/>
  <c r="U17" i="426"/>
  <c r="U24" i="426"/>
  <c r="U22" i="426"/>
  <c r="U20" i="426"/>
  <c r="U18" i="426"/>
  <c r="U12" i="426"/>
  <c r="M25" i="422"/>
  <c r="P24" i="422"/>
  <c r="P22" i="422"/>
  <c r="P20" i="422"/>
  <c r="P18" i="422"/>
  <c r="P12" i="422"/>
  <c r="P23" i="422"/>
  <c r="P21" i="422"/>
  <c r="P19" i="422"/>
  <c r="P17" i="422"/>
  <c r="P24" i="418"/>
  <c r="P22" i="418"/>
  <c r="P20" i="418"/>
  <c r="P18" i="418"/>
  <c r="P12" i="418"/>
  <c r="P23" i="418"/>
  <c r="P21" i="418"/>
  <c r="P19" i="418"/>
  <c r="P17" i="418"/>
  <c r="U24" i="406"/>
  <c r="U22" i="406"/>
  <c r="U20" i="406"/>
  <c r="U18" i="406"/>
  <c r="U12" i="406"/>
  <c r="U23" i="406"/>
  <c r="U21" i="406"/>
  <c r="U19" i="406"/>
  <c r="U17" i="406"/>
  <c r="M25" i="403"/>
  <c r="M25" i="461"/>
  <c r="H31" i="461"/>
  <c r="H30" i="461"/>
  <c r="H29" i="461"/>
  <c r="U23" i="457"/>
  <c r="U21" i="457"/>
  <c r="U19" i="457"/>
  <c r="U17" i="457"/>
  <c r="U24" i="457"/>
  <c r="U22" i="457"/>
  <c r="U20" i="457"/>
  <c r="U18" i="457"/>
  <c r="U12" i="457"/>
  <c r="P24" i="445"/>
  <c r="P22" i="445"/>
  <c r="P20" i="445"/>
  <c r="P18" i="445"/>
  <c r="P12" i="445"/>
  <c r="P23" i="445"/>
  <c r="P21" i="445"/>
  <c r="P19" i="445"/>
  <c r="P17" i="445"/>
  <c r="S25" i="437"/>
  <c r="S25" i="429"/>
  <c r="U24" i="429"/>
  <c r="U22" i="429"/>
  <c r="U20" i="429"/>
  <c r="U18" i="429"/>
  <c r="U12" i="429"/>
  <c r="U23" i="429"/>
  <c r="U21" i="429"/>
  <c r="U19" i="429"/>
  <c r="U17" i="429"/>
  <c r="M25" i="425"/>
  <c r="P23" i="425"/>
  <c r="P21" i="425"/>
  <c r="P19" i="425"/>
  <c r="P17" i="425"/>
  <c r="P24" i="425"/>
  <c r="P22" i="425"/>
  <c r="P20" i="425"/>
  <c r="P18" i="425"/>
  <c r="P12" i="425"/>
  <c r="H30" i="421"/>
  <c r="H29" i="421"/>
  <c r="H31" i="421"/>
  <c r="H30" i="417"/>
  <c r="H29" i="417"/>
  <c r="H31" i="417"/>
  <c r="S25" i="413"/>
  <c r="U24" i="413"/>
  <c r="U22" i="413"/>
  <c r="U20" i="413"/>
  <c r="U18" i="413"/>
  <c r="U12" i="413"/>
  <c r="U23" i="413"/>
  <c r="U21" i="413"/>
  <c r="U19" i="413"/>
  <c r="U17" i="413"/>
  <c r="M25" i="409"/>
  <c r="P23" i="409"/>
  <c r="P21" i="409"/>
  <c r="P19" i="409"/>
  <c r="P17" i="409"/>
  <c r="P24" i="409"/>
  <c r="P22" i="409"/>
  <c r="P20" i="409"/>
  <c r="P18" i="409"/>
  <c r="P12" i="409"/>
  <c r="H31" i="472"/>
  <c r="H30" i="472"/>
  <c r="H29" i="472"/>
  <c r="S25" i="398"/>
  <c r="U24" i="398"/>
  <c r="U22" i="398"/>
  <c r="U20" i="398"/>
  <c r="U18" i="398"/>
  <c r="U12" i="398"/>
  <c r="U23" i="398"/>
  <c r="U21" i="398"/>
  <c r="U19" i="398"/>
  <c r="U17" i="398"/>
  <c r="M25" i="394"/>
  <c r="P24" i="394"/>
  <c r="P22" i="394"/>
  <c r="P20" i="394"/>
  <c r="P18" i="394"/>
  <c r="P12" i="394"/>
  <c r="P23" i="394"/>
  <c r="P21" i="394"/>
  <c r="P19" i="394"/>
  <c r="P17" i="394"/>
  <c r="U23" i="386"/>
  <c r="U21" i="386"/>
  <c r="U19" i="386"/>
  <c r="U17" i="386"/>
  <c r="U24" i="386"/>
  <c r="U22" i="386"/>
  <c r="U20" i="386"/>
  <c r="U18" i="386"/>
  <c r="U12" i="386"/>
  <c r="H31" i="382"/>
  <c r="H30" i="382"/>
  <c r="H29" i="382"/>
  <c r="K25" i="324"/>
  <c r="L38" i="324"/>
  <c r="L43" i="324" s="1"/>
  <c r="K25" i="358"/>
  <c r="L38" i="358"/>
  <c r="L43" i="358" s="1"/>
  <c r="K25" i="470"/>
  <c r="S25" i="470"/>
  <c r="U23" i="470"/>
  <c r="U21" i="470"/>
  <c r="U19" i="470"/>
  <c r="U17" i="470"/>
  <c r="U24" i="470"/>
  <c r="U22" i="470"/>
  <c r="U20" i="470"/>
  <c r="U18" i="470"/>
  <c r="U12" i="470"/>
  <c r="S25" i="458"/>
  <c r="U24" i="458"/>
  <c r="U22" i="458"/>
  <c r="U20" i="458"/>
  <c r="U18" i="458"/>
  <c r="U12" i="458"/>
  <c r="U23" i="458"/>
  <c r="U21" i="458"/>
  <c r="U19" i="458"/>
  <c r="U17" i="458"/>
  <c r="M25" i="452"/>
  <c r="P23" i="452"/>
  <c r="P21" i="452"/>
  <c r="P19" i="452"/>
  <c r="P17" i="452"/>
  <c r="P24" i="452"/>
  <c r="P22" i="452"/>
  <c r="P20" i="452"/>
  <c r="P18" i="452"/>
  <c r="P12" i="452"/>
  <c r="M25" i="440"/>
  <c r="P24" i="440"/>
  <c r="P22" i="440"/>
  <c r="P20" i="440"/>
  <c r="P18" i="440"/>
  <c r="P12" i="440"/>
  <c r="P23" i="440"/>
  <c r="P21" i="440"/>
  <c r="P19" i="440"/>
  <c r="P17" i="440"/>
  <c r="H30" i="440"/>
  <c r="H29" i="440"/>
  <c r="H31" i="440"/>
  <c r="S25" i="432"/>
  <c r="U24" i="432"/>
  <c r="U22" i="432"/>
  <c r="U20" i="432"/>
  <c r="U18" i="432"/>
  <c r="U12" i="432"/>
  <c r="U23" i="432"/>
  <c r="U21" i="432"/>
  <c r="U19" i="432"/>
  <c r="U17" i="432"/>
  <c r="M25" i="428"/>
  <c r="P24" i="428"/>
  <c r="P22" i="428"/>
  <c r="P20" i="428"/>
  <c r="P18" i="428"/>
  <c r="P12" i="428"/>
  <c r="P23" i="428"/>
  <c r="P21" i="428"/>
  <c r="P19" i="428"/>
  <c r="P17" i="428"/>
  <c r="H30" i="420"/>
  <c r="H29" i="420"/>
  <c r="H31" i="420"/>
  <c r="S25" i="416"/>
  <c r="U23" i="416"/>
  <c r="U21" i="416"/>
  <c r="U19" i="416"/>
  <c r="U17" i="416"/>
  <c r="U24" i="416"/>
  <c r="U22" i="416"/>
  <c r="U20" i="416"/>
  <c r="U18" i="416"/>
  <c r="U12" i="416"/>
  <c r="P24" i="412"/>
  <c r="P22" i="412"/>
  <c r="P20" i="412"/>
  <c r="P18" i="412"/>
  <c r="P12" i="412"/>
  <c r="P23" i="412"/>
  <c r="P21" i="412"/>
  <c r="P19" i="412"/>
  <c r="P17" i="412"/>
  <c r="H31" i="408"/>
  <c r="H30" i="408"/>
  <c r="H29" i="408"/>
  <c r="H31" i="405"/>
  <c r="H30" i="405"/>
  <c r="H29" i="405"/>
  <c r="S25" i="401"/>
  <c r="U23" i="401"/>
  <c r="U21" i="401"/>
  <c r="U19" i="401"/>
  <c r="U17" i="401"/>
  <c r="U24" i="401"/>
  <c r="U22" i="401"/>
  <c r="U20" i="401"/>
  <c r="U18" i="401"/>
  <c r="U12" i="401"/>
  <c r="M25" i="397"/>
  <c r="P24" i="397"/>
  <c r="P22" i="397"/>
  <c r="P20" i="397"/>
  <c r="P18" i="397"/>
  <c r="P12" i="397"/>
  <c r="P23" i="397"/>
  <c r="P21" i="397"/>
  <c r="P19" i="397"/>
  <c r="P17" i="397"/>
  <c r="H31" i="391"/>
  <c r="H30" i="391"/>
  <c r="H29" i="391"/>
  <c r="M25" i="385"/>
  <c r="P23" i="385"/>
  <c r="P21" i="385"/>
  <c r="P19" i="385"/>
  <c r="P17" i="385"/>
  <c r="P24" i="385"/>
  <c r="P22" i="385"/>
  <c r="P20" i="385"/>
  <c r="P18" i="385"/>
  <c r="P12" i="385"/>
  <c r="S25" i="377"/>
  <c r="U24" i="377"/>
  <c r="U22" i="377"/>
  <c r="U20" i="377"/>
  <c r="U18" i="377"/>
  <c r="U12" i="377"/>
  <c r="U23" i="377"/>
  <c r="U21" i="377"/>
  <c r="U19" i="377"/>
  <c r="U17" i="377"/>
  <c r="L38" i="336"/>
  <c r="L43" i="336" s="1"/>
  <c r="K25" i="326"/>
  <c r="L38" i="326"/>
  <c r="L43" i="326" s="1"/>
  <c r="K25" i="322"/>
  <c r="L38" i="322"/>
  <c r="L43" i="322" s="1"/>
  <c r="K25" i="360"/>
  <c r="L38" i="360"/>
  <c r="L43" i="360" s="1"/>
  <c r="M25" i="467"/>
  <c r="P24" i="467"/>
  <c r="P22" i="467"/>
  <c r="P20" i="467"/>
  <c r="P18" i="467"/>
  <c r="P12" i="467"/>
  <c r="P23" i="467"/>
  <c r="P21" i="467"/>
  <c r="P19" i="467"/>
  <c r="P17" i="467"/>
  <c r="U23" i="463"/>
  <c r="U21" i="463"/>
  <c r="U19" i="463"/>
  <c r="U17" i="463"/>
  <c r="U24" i="463"/>
  <c r="U22" i="463"/>
  <c r="U20" i="463"/>
  <c r="U18" i="463"/>
  <c r="U12" i="463"/>
  <c r="E40" i="459"/>
  <c r="M25" i="455"/>
  <c r="P24" i="455"/>
  <c r="P22" i="455"/>
  <c r="P20" i="455"/>
  <c r="P18" i="455"/>
  <c r="P12" i="455"/>
  <c r="P23" i="455"/>
  <c r="P21" i="455"/>
  <c r="P19" i="455"/>
  <c r="P17" i="455"/>
  <c r="P39" i="455"/>
  <c r="E40" i="455"/>
  <c r="P39" i="443"/>
  <c r="M25" i="439"/>
  <c r="P24" i="439"/>
  <c r="P22" i="439"/>
  <c r="P20" i="439"/>
  <c r="P18" i="439"/>
  <c r="P12" i="439"/>
  <c r="P23" i="439"/>
  <c r="P21" i="439"/>
  <c r="P19" i="439"/>
  <c r="P17" i="439"/>
  <c r="U23" i="435"/>
  <c r="U21" i="435"/>
  <c r="U19" i="435"/>
  <c r="U17" i="435"/>
  <c r="U24" i="435"/>
  <c r="U22" i="435"/>
  <c r="U20" i="435"/>
  <c r="U18" i="435"/>
  <c r="U12" i="435"/>
  <c r="P24" i="431"/>
  <c r="P22" i="431"/>
  <c r="P20" i="431"/>
  <c r="P18" i="431"/>
  <c r="P12" i="431"/>
  <c r="P23" i="431"/>
  <c r="P21" i="431"/>
  <c r="P19" i="431"/>
  <c r="P17" i="431"/>
  <c r="U23" i="419"/>
  <c r="U21" i="419"/>
  <c r="U19" i="419"/>
  <c r="U17" i="419"/>
  <c r="U24" i="419"/>
  <c r="U22" i="419"/>
  <c r="U20" i="419"/>
  <c r="U18" i="419"/>
  <c r="U12" i="419"/>
  <c r="M25" i="415"/>
  <c r="P23" i="415"/>
  <c r="P21" i="415"/>
  <c r="P19" i="415"/>
  <c r="P17" i="415"/>
  <c r="P24" i="415"/>
  <c r="P22" i="415"/>
  <c r="P20" i="415"/>
  <c r="P18" i="415"/>
  <c r="P12" i="415"/>
  <c r="E40" i="415"/>
  <c r="P39" i="415"/>
  <c r="E40" i="407"/>
  <c r="S25" i="404"/>
  <c r="U24" i="404"/>
  <c r="U22" i="404"/>
  <c r="U20" i="404"/>
  <c r="U18" i="404"/>
  <c r="U12" i="404"/>
  <c r="U23" i="404"/>
  <c r="U21" i="404"/>
  <c r="U19" i="404"/>
  <c r="U17" i="404"/>
  <c r="P23" i="400"/>
  <c r="P21" i="400"/>
  <c r="P19" i="400"/>
  <c r="P17" i="400"/>
  <c r="P24" i="400"/>
  <c r="P22" i="400"/>
  <c r="P20" i="400"/>
  <c r="P18" i="400"/>
  <c r="P12" i="400"/>
  <c r="S25" i="388"/>
  <c r="U23" i="388"/>
  <c r="U21" i="388"/>
  <c r="U19" i="388"/>
  <c r="U17" i="388"/>
  <c r="U24" i="388"/>
  <c r="U22" i="388"/>
  <c r="U20" i="388"/>
  <c r="U18" i="388"/>
  <c r="U12" i="388"/>
  <c r="E40" i="384"/>
  <c r="P39" i="384"/>
  <c r="P39" i="376"/>
  <c r="S25" i="462"/>
  <c r="U24" i="462"/>
  <c r="U22" i="462"/>
  <c r="U20" i="462"/>
  <c r="U18" i="462"/>
  <c r="U12" i="462"/>
  <c r="U23" i="462"/>
  <c r="U21" i="462"/>
  <c r="U19" i="462"/>
  <c r="U17" i="462"/>
  <c r="E40" i="462"/>
  <c r="M25" i="454"/>
  <c r="P24" i="454"/>
  <c r="P22" i="454"/>
  <c r="P20" i="454"/>
  <c r="P18" i="454"/>
  <c r="P12" i="454"/>
  <c r="P23" i="454"/>
  <c r="P21" i="454"/>
  <c r="P19" i="454"/>
  <c r="P17" i="454"/>
  <c r="P39" i="446"/>
  <c r="S25" i="442"/>
  <c r="U24" i="442"/>
  <c r="U22" i="442"/>
  <c r="U20" i="442"/>
  <c r="U18" i="442"/>
  <c r="U12" i="442"/>
  <c r="U23" i="442"/>
  <c r="U21" i="442"/>
  <c r="U19" i="442"/>
  <c r="U17" i="442"/>
  <c r="M25" i="438"/>
  <c r="P23" i="438"/>
  <c r="P21" i="438"/>
  <c r="P19" i="438"/>
  <c r="P17" i="438"/>
  <c r="P24" i="438"/>
  <c r="P22" i="438"/>
  <c r="P20" i="438"/>
  <c r="P18" i="438"/>
  <c r="P12" i="438"/>
  <c r="K25" i="434"/>
  <c r="U24" i="430"/>
  <c r="U22" i="430"/>
  <c r="U20" i="430"/>
  <c r="U18" i="430"/>
  <c r="U12" i="430"/>
  <c r="U23" i="430"/>
  <c r="U21" i="430"/>
  <c r="U19" i="430"/>
  <c r="U17" i="430"/>
  <c r="P24" i="426"/>
  <c r="P22" i="426"/>
  <c r="P20" i="426"/>
  <c r="P18" i="426"/>
  <c r="P12" i="426"/>
  <c r="P23" i="426"/>
  <c r="P21" i="426"/>
  <c r="P19" i="426"/>
  <c r="P17" i="426"/>
  <c r="S25" i="418"/>
  <c r="U23" i="418"/>
  <c r="U21" i="418"/>
  <c r="U19" i="418"/>
  <c r="U17" i="418"/>
  <c r="U24" i="418"/>
  <c r="U22" i="418"/>
  <c r="U20" i="418"/>
  <c r="U18" i="418"/>
  <c r="U12" i="418"/>
  <c r="E40" i="418"/>
  <c r="M25" i="414"/>
  <c r="P24" i="414"/>
  <c r="P22" i="414"/>
  <c r="P20" i="414"/>
  <c r="P18" i="414"/>
  <c r="P12" i="414"/>
  <c r="P23" i="414"/>
  <c r="P21" i="414"/>
  <c r="P19" i="414"/>
  <c r="P17" i="414"/>
  <c r="E40" i="410"/>
  <c r="P39" i="410"/>
  <c r="U23" i="403"/>
  <c r="U21" i="403"/>
  <c r="U19" i="403"/>
  <c r="U17" i="403"/>
  <c r="U24" i="403"/>
  <c r="U22" i="403"/>
  <c r="U20" i="403"/>
  <c r="U18" i="403"/>
  <c r="U12" i="403"/>
  <c r="M25" i="399"/>
  <c r="P24" i="399"/>
  <c r="P22" i="399"/>
  <c r="P20" i="399"/>
  <c r="P18" i="399"/>
  <c r="P12" i="399"/>
  <c r="P23" i="399"/>
  <c r="P21" i="399"/>
  <c r="P19" i="399"/>
  <c r="P17" i="399"/>
  <c r="P23" i="387"/>
  <c r="P21" i="387"/>
  <c r="P19" i="387"/>
  <c r="P17" i="387"/>
  <c r="P24" i="387"/>
  <c r="P22" i="387"/>
  <c r="P20" i="387"/>
  <c r="P18" i="387"/>
  <c r="P12" i="387"/>
  <c r="S25" i="379"/>
  <c r="U24" i="379"/>
  <c r="U22" i="379"/>
  <c r="U20" i="379"/>
  <c r="U18" i="379"/>
  <c r="U12" i="379"/>
  <c r="U23" i="379"/>
  <c r="U21" i="379"/>
  <c r="U19" i="379"/>
  <c r="U17" i="379"/>
  <c r="L38" i="347"/>
  <c r="L43" i="347" s="1"/>
  <c r="K25" i="325"/>
  <c r="M25" i="469"/>
  <c r="P24" i="469"/>
  <c r="P22" i="469"/>
  <c r="P20" i="469"/>
  <c r="P18" i="469"/>
  <c r="P12" i="469"/>
  <c r="P23" i="469"/>
  <c r="P21" i="469"/>
  <c r="P19" i="469"/>
  <c r="P17" i="469"/>
  <c r="P24" i="465"/>
  <c r="P22" i="465"/>
  <c r="P20" i="465"/>
  <c r="P18" i="465"/>
  <c r="P12" i="465"/>
  <c r="P23" i="465"/>
  <c r="P21" i="465"/>
  <c r="P19" i="465"/>
  <c r="P17" i="465"/>
  <c r="E40" i="465"/>
  <c r="P39" i="465"/>
  <c r="U23" i="461"/>
  <c r="U21" i="461"/>
  <c r="U19" i="461"/>
  <c r="U17" i="461"/>
  <c r="U24" i="461"/>
  <c r="U22" i="461"/>
  <c r="U20" i="461"/>
  <c r="U18" i="461"/>
  <c r="U12" i="461"/>
  <c r="M25" i="457"/>
  <c r="P24" i="457"/>
  <c r="P22" i="457"/>
  <c r="P20" i="457"/>
  <c r="P18" i="457"/>
  <c r="P12" i="457"/>
  <c r="P23" i="457"/>
  <c r="P21" i="457"/>
  <c r="P19" i="457"/>
  <c r="P17" i="457"/>
  <c r="M25" i="453"/>
  <c r="P23" i="453"/>
  <c r="P21" i="453"/>
  <c r="P19" i="453"/>
  <c r="P17" i="453"/>
  <c r="P24" i="453"/>
  <c r="P22" i="453"/>
  <c r="P20" i="453"/>
  <c r="P18" i="453"/>
  <c r="P12" i="453"/>
  <c r="P24" i="441"/>
  <c r="P22" i="441"/>
  <c r="P20" i="441"/>
  <c r="P18" i="441"/>
  <c r="P12" i="441"/>
  <c r="P23" i="441"/>
  <c r="P21" i="441"/>
  <c r="P19" i="441"/>
  <c r="P17" i="441"/>
  <c r="S25" i="433"/>
  <c r="U23" i="433"/>
  <c r="U21" i="433"/>
  <c r="U19" i="433"/>
  <c r="U17" i="433"/>
  <c r="U24" i="433"/>
  <c r="U22" i="433"/>
  <c r="U20" i="433"/>
  <c r="U18" i="433"/>
  <c r="U12" i="433"/>
  <c r="P39" i="433"/>
  <c r="U24" i="425"/>
  <c r="U22" i="425"/>
  <c r="U20" i="425"/>
  <c r="U18" i="425"/>
  <c r="U12" i="425"/>
  <c r="U23" i="425"/>
  <c r="U21" i="425"/>
  <c r="U19" i="425"/>
  <c r="U17" i="425"/>
  <c r="P39" i="425"/>
  <c r="P23" i="421"/>
  <c r="P21" i="421"/>
  <c r="P19" i="421"/>
  <c r="P17" i="421"/>
  <c r="P24" i="421"/>
  <c r="P22" i="421"/>
  <c r="P20" i="421"/>
  <c r="P18" i="421"/>
  <c r="P12" i="421"/>
  <c r="S25" i="409"/>
  <c r="U24" i="409"/>
  <c r="U22" i="409"/>
  <c r="U20" i="409"/>
  <c r="U18" i="409"/>
  <c r="U12" i="409"/>
  <c r="U23" i="409"/>
  <c r="U21" i="409"/>
  <c r="U19" i="409"/>
  <c r="U17" i="409"/>
  <c r="P24" i="472"/>
  <c r="P22" i="472"/>
  <c r="P20" i="472"/>
  <c r="P18" i="472"/>
  <c r="P12" i="472"/>
  <c r="P23" i="472"/>
  <c r="P21" i="472"/>
  <c r="P19" i="472"/>
  <c r="P17" i="472"/>
  <c r="S25" i="394"/>
  <c r="U23" i="394"/>
  <c r="U21" i="394"/>
  <c r="U19" i="394"/>
  <c r="U17" i="394"/>
  <c r="U24" i="394"/>
  <c r="U22" i="394"/>
  <c r="U20" i="394"/>
  <c r="U18" i="394"/>
  <c r="U12" i="394"/>
  <c r="M25" i="386"/>
  <c r="P24" i="386"/>
  <c r="P22" i="386"/>
  <c r="P20" i="386"/>
  <c r="P18" i="386"/>
  <c r="P12" i="386"/>
  <c r="P23" i="386"/>
  <c r="P21" i="386"/>
  <c r="P19" i="386"/>
  <c r="P17" i="386"/>
  <c r="U23" i="382"/>
  <c r="U21" i="382"/>
  <c r="U19" i="382"/>
  <c r="U17" i="382"/>
  <c r="U24" i="382"/>
  <c r="U22" i="382"/>
  <c r="U20" i="382"/>
  <c r="U18" i="382"/>
  <c r="U12" i="382"/>
  <c r="E40" i="378"/>
  <c r="P39" i="378"/>
  <c r="P24" i="374"/>
  <c r="P22" i="374"/>
  <c r="P20" i="374"/>
  <c r="P18" i="374"/>
  <c r="P12" i="374"/>
  <c r="P23" i="374"/>
  <c r="P21" i="374"/>
  <c r="P19" i="374"/>
  <c r="P17" i="374"/>
  <c r="K25" i="330"/>
  <c r="L38" i="330"/>
  <c r="L43" i="330" s="1"/>
  <c r="M25" i="460"/>
  <c r="P24" i="460"/>
  <c r="P22" i="460"/>
  <c r="P20" i="460"/>
  <c r="P18" i="460"/>
  <c r="P12" i="460"/>
  <c r="P23" i="460"/>
  <c r="P21" i="460"/>
  <c r="P19" i="460"/>
  <c r="P17" i="460"/>
  <c r="P39" i="460"/>
  <c r="E40" i="460"/>
  <c r="K25" i="458"/>
  <c r="E40" i="458"/>
  <c r="P39" i="458"/>
  <c r="S25" i="456"/>
  <c r="U24" i="456"/>
  <c r="U22" i="456"/>
  <c r="U20" i="456"/>
  <c r="U18" i="456"/>
  <c r="U12" i="456"/>
  <c r="U23" i="456"/>
  <c r="U21" i="456"/>
  <c r="U19" i="456"/>
  <c r="U17" i="456"/>
  <c r="M25" i="444"/>
  <c r="P23" i="444"/>
  <c r="P21" i="444"/>
  <c r="P19" i="444"/>
  <c r="P17" i="444"/>
  <c r="P24" i="444"/>
  <c r="P22" i="444"/>
  <c r="P20" i="444"/>
  <c r="P18" i="444"/>
  <c r="P12" i="444"/>
  <c r="E40" i="444"/>
  <c r="P39" i="444"/>
  <c r="S25" i="440"/>
  <c r="U23" i="440"/>
  <c r="U21" i="440"/>
  <c r="U19" i="440"/>
  <c r="U17" i="440"/>
  <c r="U24" i="440"/>
  <c r="U22" i="440"/>
  <c r="U20" i="440"/>
  <c r="U18" i="440"/>
  <c r="U12" i="440"/>
  <c r="S25" i="428"/>
  <c r="U23" i="428"/>
  <c r="U21" i="428"/>
  <c r="U19" i="428"/>
  <c r="U17" i="428"/>
  <c r="U24" i="428"/>
  <c r="U22" i="428"/>
  <c r="U20" i="428"/>
  <c r="U18" i="428"/>
  <c r="U12" i="428"/>
  <c r="M25" i="424"/>
  <c r="P24" i="424"/>
  <c r="P22" i="424"/>
  <c r="P20" i="424"/>
  <c r="P18" i="424"/>
  <c r="P12" i="424"/>
  <c r="P23" i="424"/>
  <c r="P21" i="424"/>
  <c r="P19" i="424"/>
  <c r="P17" i="424"/>
  <c r="K25" i="420"/>
  <c r="S25" i="420"/>
  <c r="U23" i="420"/>
  <c r="U21" i="420"/>
  <c r="U19" i="420"/>
  <c r="U17" i="420"/>
  <c r="U24" i="420"/>
  <c r="U22" i="420"/>
  <c r="U20" i="420"/>
  <c r="U18" i="420"/>
  <c r="U12" i="420"/>
  <c r="S25" i="412"/>
  <c r="U23" i="412"/>
  <c r="U21" i="412"/>
  <c r="U19" i="412"/>
  <c r="U17" i="412"/>
  <c r="U24" i="412"/>
  <c r="U22" i="412"/>
  <c r="U20" i="412"/>
  <c r="U18" i="412"/>
  <c r="U12" i="412"/>
  <c r="P24" i="408"/>
  <c r="P22" i="408"/>
  <c r="P20" i="408"/>
  <c r="P18" i="408"/>
  <c r="P12" i="408"/>
  <c r="P23" i="408"/>
  <c r="P21" i="408"/>
  <c r="P19" i="408"/>
  <c r="P17" i="408"/>
  <c r="E40" i="401"/>
  <c r="S25" i="397"/>
  <c r="U23" i="397"/>
  <c r="U21" i="397"/>
  <c r="U19" i="397"/>
  <c r="U17" i="397"/>
  <c r="U24" i="397"/>
  <c r="U22" i="397"/>
  <c r="U20" i="397"/>
  <c r="U18" i="397"/>
  <c r="U12" i="397"/>
  <c r="M25" i="393"/>
  <c r="P23" i="393"/>
  <c r="P21" i="393"/>
  <c r="P19" i="393"/>
  <c r="P17" i="393"/>
  <c r="P24" i="393"/>
  <c r="P22" i="393"/>
  <c r="P20" i="393"/>
  <c r="P18" i="393"/>
  <c r="P12" i="393"/>
  <c r="E40" i="393"/>
  <c r="P39" i="393"/>
  <c r="M25" i="389"/>
  <c r="P23" i="389"/>
  <c r="P21" i="389"/>
  <c r="P19" i="389"/>
  <c r="P17" i="389"/>
  <c r="P24" i="389"/>
  <c r="P22" i="389"/>
  <c r="P20" i="389"/>
  <c r="P18" i="389"/>
  <c r="P12" i="389"/>
  <c r="E40" i="389"/>
  <c r="S25" i="381"/>
  <c r="U24" i="381"/>
  <c r="U22" i="381"/>
  <c r="U20" i="381"/>
  <c r="U18" i="381"/>
  <c r="U12" i="381"/>
  <c r="U23" i="381"/>
  <c r="U21" i="381"/>
  <c r="U19" i="381"/>
  <c r="U17" i="381"/>
  <c r="L38" i="340"/>
  <c r="L43" i="340" s="1"/>
  <c r="L38" i="325"/>
  <c r="L43" i="325" s="1"/>
  <c r="K25" i="320"/>
  <c r="L38" i="320"/>
  <c r="L43" i="320" s="1"/>
  <c r="H35" i="326"/>
  <c r="K25" i="308"/>
  <c r="K25" i="365"/>
  <c r="H31" i="471"/>
  <c r="H30" i="471"/>
  <c r="H29" i="471"/>
  <c r="H30" i="467"/>
  <c r="H29" i="467"/>
  <c r="H31" i="467"/>
  <c r="K25" i="463"/>
  <c r="M25" i="459"/>
  <c r="P23" i="459"/>
  <c r="P21" i="459"/>
  <c r="P19" i="459"/>
  <c r="P17" i="459"/>
  <c r="P24" i="459"/>
  <c r="P22" i="459"/>
  <c r="P20" i="459"/>
  <c r="P18" i="459"/>
  <c r="P12" i="459"/>
  <c r="K25" i="455"/>
  <c r="S25" i="455"/>
  <c r="U23" i="455"/>
  <c r="U21" i="455"/>
  <c r="U19" i="455"/>
  <c r="U17" i="455"/>
  <c r="U24" i="455"/>
  <c r="U22" i="455"/>
  <c r="U20" i="455"/>
  <c r="U18" i="455"/>
  <c r="U12" i="455"/>
  <c r="K25" i="451"/>
  <c r="H30" i="447"/>
  <c r="H29" i="447"/>
  <c r="H31" i="447"/>
  <c r="M25" i="443"/>
  <c r="P24" i="443"/>
  <c r="P22" i="443"/>
  <c r="P20" i="443"/>
  <c r="P18" i="443"/>
  <c r="P12" i="443"/>
  <c r="P23" i="443"/>
  <c r="P21" i="443"/>
  <c r="P19" i="443"/>
  <c r="P17" i="443"/>
  <c r="S25" i="439"/>
  <c r="U23" i="439"/>
  <c r="U21" i="439"/>
  <c r="U19" i="439"/>
  <c r="U17" i="439"/>
  <c r="U24" i="439"/>
  <c r="U22" i="439"/>
  <c r="U20" i="439"/>
  <c r="U18" i="439"/>
  <c r="U12" i="439"/>
  <c r="H31" i="435"/>
  <c r="H30" i="435"/>
  <c r="H29" i="435"/>
  <c r="H35" i="435" s="1"/>
  <c r="S25" i="431"/>
  <c r="U23" i="431"/>
  <c r="U21" i="431"/>
  <c r="U19" i="431"/>
  <c r="U17" i="431"/>
  <c r="U24" i="431"/>
  <c r="U22" i="431"/>
  <c r="U20" i="431"/>
  <c r="U18" i="431"/>
  <c r="U12" i="431"/>
  <c r="M25" i="427"/>
  <c r="P23" i="427"/>
  <c r="P21" i="427"/>
  <c r="P19" i="427"/>
  <c r="P17" i="427"/>
  <c r="P24" i="427"/>
  <c r="P22" i="427"/>
  <c r="P20" i="427"/>
  <c r="P18" i="427"/>
  <c r="P12" i="427"/>
  <c r="H30" i="423"/>
  <c r="H29" i="423"/>
  <c r="H31" i="423"/>
  <c r="H31" i="419"/>
  <c r="H30" i="419"/>
  <c r="H29" i="419"/>
  <c r="S25" i="415"/>
  <c r="U24" i="415"/>
  <c r="U22" i="415"/>
  <c r="U20" i="415"/>
  <c r="U18" i="415"/>
  <c r="U12" i="415"/>
  <c r="U23" i="415"/>
  <c r="U21" i="415"/>
  <c r="U19" i="415"/>
  <c r="U17" i="415"/>
  <c r="M25" i="411"/>
  <c r="P23" i="411"/>
  <c r="P21" i="411"/>
  <c r="P19" i="411"/>
  <c r="P17" i="411"/>
  <c r="P24" i="411"/>
  <c r="P22" i="411"/>
  <c r="P20" i="411"/>
  <c r="P18" i="411"/>
  <c r="P12" i="411"/>
  <c r="K25" i="404"/>
  <c r="S25" i="400"/>
  <c r="U24" i="400"/>
  <c r="U22" i="400"/>
  <c r="U20" i="400"/>
  <c r="U18" i="400"/>
  <c r="U12" i="400"/>
  <c r="U23" i="400"/>
  <c r="U21" i="400"/>
  <c r="U19" i="400"/>
  <c r="U17" i="400"/>
  <c r="M25" i="396"/>
  <c r="P23" i="396"/>
  <c r="P21" i="396"/>
  <c r="P19" i="396"/>
  <c r="P17" i="396"/>
  <c r="P24" i="396"/>
  <c r="P22" i="396"/>
  <c r="P20" i="396"/>
  <c r="P18" i="396"/>
  <c r="P12" i="396"/>
  <c r="H31" i="392"/>
  <c r="H30" i="392"/>
  <c r="H29" i="392"/>
  <c r="H31" i="390"/>
  <c r="H30" i="390"/>
  <c r="H29" i="390"/>
  <c r="H31" i="388"/>
  <c r="H30" i="388"/>
  <c r="H29" i="388"/>
  <c r="M25" i="380"/>
  <c r="P23" i="380"/>
  <c r="P21" i="380"/>
  <c r="P19" i="380"/>
  <c r="P17" i="380"/>
  <c r="P24" i="380"/>
  <c r="P22" i="380"/>
  <c r="P20" i="380"/>
  <c r="P18" i="380"/>
  <c r="P12" i="380"/>
  <c r="S25" i="376"/>
  <c r="U24" i="376"/>
  <c r="U22" i="376"/>
  <c r="U20" i="376"/>
  <c r="U18" i="376"/>
  <c r="U12" i="376"/>
  <c r="U23" i="376"/>
  <c r="U21" i="376"/>
  <c r="U19" i="376"/>
  <c r="U17" i="376"/>
  <c r="S25" i="466"/>
  <c r="U24" i="466"/>
  <c r="U22" i="466"/>
  <c r="U20" i="466"/>
  <c r="U18" i="466"/>
  <c r="U12" i="466"/>
  <c r="U23" i="466"/>
  <c r="U21" i="466"/>
  <c r="U19" i="466"/>
  <c r="U17" i="466"/>
  <c r="H31" i="466"/>
  <c r="H30" i="466"/>
  <c r="H29" i="466"/>
  <c r="H31" i="464"/>
  <c r="H30" i="464"/>
  <c r="H29" i="464"/>
  <c r="H35" i="464" s="1"/>
  <c r="M25" i="462"/>
  <c r="P23" i="462"/>
  <c r="P21" i="462"/>
  <c r="P19" i="462"/>
  <c r="P17" i="462"/>
  <c r="P24" i="462"/>
  <c r="P22" i="462"/>
  <c r="P20" i="462"/>
  <c r="P18" i="462"/>
  <c r="P12" i="462"/>
  <c r="H31" i="450"/>
  <c r="H30" i="450"/>
  <c r="H29" i="450"/>
  <c r="S25" i="446"/>
  <c r="U24" i="446"/>
  <c r="U22" i="446"/>
  <c r="U20" i="446"/>
  <c r="U18" i="446"/>
  <c r="U12" i="446"/>
  <c r="U23" i="446"/>
  <c r="U21" i="446"/>
  <c r="U19" i="446"/>
  <c r="U17" i="446"/>
  <c r="M25" i="442"/>
  <c r="P23" i="442"/>
  <c r="P21" i="442"/>
  <c r="P19" i="442"/>
  <c r="P17" i="442"/>
  <c r="P24" i="442"/>
  <c r="P22" i="442"/>
  <c r="P20" i="442"/>
  <c r="P18" i="442"/>
  <c r="P12" i="442"/>
  <c r="H30" i="442"/>
  <c r="H29" i="442"/>
  <c r="H31" i="442"/>
  <c r="H30" i="438"/>
  <c r="H29" i="438"/>
  <c r="H31" i="438"/>
  <c r="M25" i="430"/>
  <c r="P23" i="430"/>
  <c r="P21" i="430"/>
  <c r="P19" i="430"/>
  <c r="P17" i="430"/>
  <c r="P24" i="430"/>
  <c r="P22" i="430"/>
  <c r="P20" i="430"/>
  <c r="P18" i="430"/>
  <c r="P12" i="430"/>
  <c r="H31" i="426"/>
  <c r="H30" i="426"/>
  <c r="H29" i="426"/>
  <c r="H31" i="422"/>
  <c r="H30" i="422"/>
  <c r="H29" i="422"/>
  <c r="K25" i="418"/>
  <c r="S25" i="414"/>
  <c r="U23" i="414"/>
  <c r="U21" i="414"/>
  <c r="U19" i="414"/>
  <c r="U17" i="414"/>
  <c r="U24" i="414"/>
  <c r="U22" i="414"/>
  <c r="U20" i="414"/>
  <c r="U18" i="414"/>
  <c r="U12" i="414"/>
  <c r="M25" i="410"/>
  <c r="P24" i="410"/>
  <c r="P22" i="410"/>
  <c r="P20" i="410"/>
  <c r="P18" i="410"/>
  <c r="P12" i="410"/>
  <c r="P23" i="410"/>
  <c r="P21" i="410"/>
  <c r="P19" i="410"/>
  <c r="P17" i="410"/>
  <c r="H30" i="406"/>
  <c r="H29" i="406"/>
  <c r="H31" i="406"/>
  <c r="H31" i="403"/>
  <c r="H30" i="403"/>
  <c r="H29" i="403"/>
  <c r="S25" i="399"/>
  <c r="U23" i="399"/>
  <c r="U21" i="399"/>
  <c r="U19" i="399"/>
  <c r="U17" i="399"/>
  <c r="U24" i="399"/>
  <c r="U22" i="399"/>
  <c r="U20" i="399"/>
  <c r="U18" i="399"/>
  <c r="U12" i="399"/>
  <c r="M25" i="395"/>
  <c r="P23" i="395"/>
  <c r="P21" i="395"/>
  <c r="P19" i="395"/>
  <c r="P17" i="395"/>
  <c r="P24" i="395"/>
  <c r="P22" i="395"/>
  <c r="P20" i="395"/>
  <c r="P18" i="395"/>
  <c r="P12" i="395"/>
  <c r="S25" i="383"/>
  <c r="U24" i="383"/>
  <c r="U22" i="383"/>
  <c r="U20" i="383"/>
  <c r="U18" i="383"/>
  <c r="U12" i="383"/>
  <c r="U23" i="383"/>
  <c r="U21" i="383"/>
  <c r="U19" i="383"/>
  <c r="U17" i="383"/>
  <c r="M25" i="375"/>
  <c r="P23" i="375"/>
  <c r="P21" i="375"/>
  <c r="P19" i="375"/>
  <c r="P17" i="375"/>
  <c r="P24" i="375"/>
  <c r="P22" i="375"/>
  <c r="P20" i="375"/>
  <c r="P18" i="375"/>
  <c r="P12" i="375"/>
  <c r="K25" i="305"/>
  <c r="L38" i="305"/>
  <c r="L43" i="305" s="1"/>
  <c r="K25" i="317"/>
  <c r="L38" i="339"/>
  <c r="L43" i="339" s="1"/>
  <c r="K25" i="343"/>
  <c r="L38" i="343"/>
  <c r="L43" i="343" s="1"/>
  <c r="H35" i="347"/>
  <c r="K25" i="334"/>
  <c r="H35" i="340"/>
  <c r="L38" i="372"/>
  <c r="L43" i="372" s="1"/>
  <c r="K25" i="372"/>
  <c r="S25" i="469"/>
  <c r="U23" i="469"/>
  <c r="U21" i="469"/>
  <c r="U19" i="469"/>
  <c r="U17" i="469"/>
  <c r="U24" i="469"/>
  <c r="U22" i="469"/>
  <c r="U20" i="469"/>
  <c r="U18" i="469"/>
  <c r="U12" i="469"/>
  <c r="K25" i="465"/>
  <c r="S25" i="465"/>
  <c r="U23" i="465"/>
  <c r="U21" i="465"/>
  <c r="U19" i="465"/>
  <c r="U17" i="465"/>
  <c r="U24" i="465"/>
  <c r="U22" i="465"/>
  <c r="U20" i="465"/>
  <c r="U18" i="465"/>
  <c r="U12" i="465"/>
  <c r="S25" i="453"/>
  <c r="U24" i="453"/>
  <c r="U22" i="453"/>
  <c r="U20" i="453"/>
  <c r="U18" i="453"/>
  <c r="U12" i="453"/>
  <c r="U23" i="453"/>
  <c r="U21" i="453"/>
  <c r="U19" i="453"/>
  <c r="U17" i="453"/>
  <c r="M25" i="449"/>
  <c r="P23" i="449"/>
  <c r="P21" i="449"/>
  <c r="P19" i="449"/>
  <c r="P17" i="449"/>
  <c r="P24" i="449"/>
  <c r="P22" i="449"/>
  <c r="P20" i="449"/>
  <c r="P18" i="449"/>
  <c r="P12" i="449"/>
  <c r="S25" i="445"/>
  <c r="U23" i="445"/>
  <c r="U21" i="445"/>
  <c r="U19" i="445"/>
  <c r="U17" i="445"/>
  <c r="U24" i="445"/>
  <c r="U22" i="445"/>
  <c r="U20" i="445"/>
  <c r="U18" i="445"/>
  <c r="U12" i="445"/>
  <c r="H35" i="445"/>
  <c r="M25" i="437"/>
  <c r="P24" i="437"/>
  <c r="P22" i="437"/>
  <c r="P20" i="437"/>
  <c r="P18" i="437"/>
  <c r="P12" i="437"/>
  <c r="P23" i="437"/>
  <c r="P21" i="437"/>
  <c r="P19" i="437"/>
  <c r="P17" i="437"/>
  <c r="K25" i="425"/>
  <c r="S25" i="421"/>
  <c r="U24" i="421"/>
  <c r="U22" i="421"/>
  <c r="U20" i="421"/>
  <c r="U18" i="421"/>
  <c r="U12" i="421"/>
  <c r="U23" i="421"/>
  <c r="U21" i="421"/>
  <c r="U19" i="421"/>
  <c r="U17" i="421"/>
  <c r="M25" i="417"/>
  <c r="P23" i="417"/>
  <c r="P21" i="417"/>
  <c r="P19" i="417"/>
  <c r="P17" i="417"/>
  <c r="P24" i="417"/>
  <c r="P22" i="417"/>
  <c r="P20" i="417"/>
  <c r="P18" i="417"/>
  <c r="P12" i="417"/>
  <c r="H30" i="409"/>
  <c r="H29" i="409"/>
  <c r="H31" i="409"/>
  <c r="S25" i="472"/>
  <c r="U23" i="472"/>
  <c r="U21" i="472"/>
  <c r="U19" i="472"/>
  <c r="U17" i="472"/>
  <c r="U24" i="472"/>
  <c r="U22" i="472"/>
  <c r="U20" i="472"/>
  <c r="U18" i="472"/>
  <c r="U12" i="472"/>
  <c r="M25" i="402"/>
  <c r="P23" i="402"/>
  <c r="P21" i="402"/>
  <c r="P19" i="402"/>
  <c r="P17" i="402"/>
  <c r="P24" i="402"/>
  <c r="P22" i="402"/>
  <c r="P20" i="402"/>
  <c r="P18" i="402"/>
  <c r="P12" i="402"/>
  <c r="H30" i="398"/>
  <c r="H29" i="398"/>
  <c r="H31" i="398"/>
  <c r="K25" i="394"/>
  <c r="M25" i="382"/>
  <c r="P24" i="382"/>
  <c r="P22" i="382"/>
  <c r="P20" i="382"/>
  <c r="P18" i="382"/>
  <c r="P12" i="382"/>
  <c r="P23" i="382"/>
  <c r="P21" i="382"/>
  <c r="P19" i="382"/>
  <c r="P17" i="382"/>
  <c r="S25" i="378"/>
  <c r="U23" i="378"/>
  <c r="U21" i="378"/>
  <c r="U19" i="378"/>
  <c r="U17" i="378"/>
  <c r="U24" i="378"/>
  <c r="U22" i="378"/>
  <c r="U20" i="378"/>
  <c r="U18" i="378"/>
  <c r="U12" i="378"/>
  <c r="K25" i="346"/>
  <c r="K25" i="370"/>
  <c r="M25" i="468"/>
  <c r="P23" i="468"/>
  <c r="P21" i="468"/>
  <c r="P19" i="468"/>
  <c r="P17" i="468"/>
  <c r="P24" i="468"/>
  <c r="P22" i="468"/>
  <c r="P20" i="468"/>
  <c r="P18" i="468"/>
  <c r="P12" i="468"/>
  <c r="K25" i="468"/>
  <c r="M25" i="458"/>
  <c r="P24" i="458"/>
  <c r="P22" i="458"/>
  <c r="P20" i="458"/>
  <c r="P18" i="458"/>
  <c r="P12" i="458"/>
  <c r="P23" i="458"/>
  <c r="P21" i="458"/>
  <c r="P19" i="458"/>
  <c r="P17" i="458"/>
  <c r="H30" i="456"/>
  <c r="H29" i="456"/>
  <c r="H31" i="456"/>
  <c r="S25" i="452"/>
  <c r="U24" i="452"/>
  <c r="U22" i="452"/>
  <c r="U20" i="452"/>
  <c r="U18" i="452"/>
  <c r="U12" i="452"/>
  <c r="U23" i="452"/>
  <c r="U21" i="452"/>
  <c r="U19" i="452"/>
  <c r="U17" i="452"/>
  <c r="S25" i="444"/>
  <c r="U24" i="444"/>
  <c r="U22" i="444"/>
  <c r="U20" i="444"/>
  <c r="U18" i="444"/>
  <c r="U12" i="444"/>
  <c r="U23" i="444"/>
  <c r="U21" i="444"/>
  <c r="U19" i="444"/>
  <c r="U17" i="444"/>
  <c r="K25" i="444"/>
  <c r="K25" i="440"/>
  <c r="M25" i="436"/>
  <c r="P23" i="436"/>
  <c r="P21" i="436"/>
  <c r="P19" i="436"/>
  <c r="P17" i="436"/>
  <c r="P24" i="436"/>
  <c r="P22" i="436"/>
  <c r="P20" i="436"/>
  <c r="P18" i="436"/>
  <c r="P12" i="436"/>
  <c r="K25" i="428"/>
  <c r="S25" i="424"/>
  <c r="U23" i="424"/>
  <c r="U21" i="424"/>
  <c r="U19" i="424"/>
  <c r="U17" i="424"/>
  <c r="U24" i="424"/>
  <c r="U22" i="424"/>
  <c r="U20" i="424"/>
  <c r="U18" i="424"/>
  <c r="U12" i="424"/>
  <c r="M25" i="420"/>
  <c r="P24" i="420"/>
  <c r="P22" i="420"/>
  <c r="P20" i="420"/>
  <c r="P18" i="420"/>
  <c r="P12" i="420"/>
  <c r="P23" i="420"/>
  <c r="P21" i="420"/>
  <c r="P19" i="420"/>
  <c r="P17" i="420"/>
  <c r="H31" i="416"/>
  <c r="H30" i="416"/>
  <c r="H29" i="416"/>
  <c r="K25" i="412"/>
  <c r="S25" i="408"/>
  <c r="U23" i="408"/>
  <c r="U21" i="408"/>
  <c r="U19" i="408"/>
  <c r="U17" i="408"/>
  <c r="U24" i="408"/>
  <c r="U22" i="408"/>
  <c r="U20" i="408"/>
  <c r="U18" i="408"/>
  <c r="U12" i="408"/>
  <c r="M25" i="405"/>
  <c r="P24" i="405"/>
  <c r="P22" i="405"/>
  <c r="P20" i="405"/>
  <c r="P18" i="405"/>
  <c r="P12" i="405"/>
  <c r="P23" i="405"/>
  <c r="P21" i="405"/>
  <c r="P19" i="405"/>
  <c r="P17" i="405"/>
  <c r="H31" i="397"/>
  <c r="H30" i="397"/>
  <c r="H29" i="397"/>
  <c r="S25" i="393"/>
  <c r="U24" i="393"/>
  <c r="U22" i="393"/>
  <c r="U20" i="393"/>
  <c r="U18" i="393"/>
  <c r="U12" i="393"/>
  <c r="U23" i="393"/>
  <c r="U21" i="393"/>
  <c r="U19" i="393"/>
  <c r="U17" i="393"/>
  <c r="M25" i="391"/>
  <c r="P24" i="391"/>
  <c r="P22" i="391"/>
  <c r="P20" i="391"/>
  <c r="P18" i="391"/>
  <c r="P12" i="391"/>
  <c r="P23" i="391"/>
  <c r="P21" i="391"/>
  <c r="P19" i="391"/>
  <c r="P17" i="391"/>
  <c r="S25" i="385"/>
  <c r="U24" i="385"/>
  <c r="U22" i="385"/>
  <c r="U20" i="385"/>
  <c r="U18" i="385"/>
  <c r="U12" i="385"/>
  <c r="U23" i="385"/>
  <c r="U21" i="385"/>
  <c r="U19" i="385"/>
  <c r="U17" i="385"/>
  <c r="M25" i="377"/>
  <c r="P23" i="377"/>
  <c r="P21" i="377"/>
  <c r="P19" i="377"/>
  <c r="P17" i="377"/>
  <c r="P24" i="377"/>
  <c r="P22" i="377"/>
  <c r="P20" i="377"/>
  <c r="P18" i="377"/>
  <c r="P12" i="377"/>
  <c r="K25" i="332"/>
  <c r="L38" i="332"/>
  <c r="L42" i="332" s="1"/>
  <c r="L43" i="332" s="1"/>
  <c r="K25" i="368"/>
  <c r="L38" i="368"/>
  <c r="L43" i="368" s="1"/>
  <c r="L38" i="354"/>
  <c r="L43" i="354" s="1"/>
  <c r="L38" i="344"/>
  <c r="L43" i="344" s="1"/>
  <c r="L38" i="334"/>
  <c r="L43" i="334" s="1"/>
  <c r="L38" i="308"/>
  <c r="L43" i="308" s="1"/>
  <c r="H35" i="320"/>
  <c r="K25" i="348"/>
  <c r="K25" i="356"/>
  <c r="H35" i="365"/>
  <c r="M25" i="471"/>
  <c r="P24" i="471"/>
  <c r="P22" i="471"/>
  <c r="P20" i="471"/>
  <c r="P18" i="471"/>
  <c r="P12" i="471"/>
  <c r="P23" i="471"/>
  <c r="P21" i="471"/>
  <c r="P19" i="471"/>
  <c r="P17" i="471"/>
  <c r="S25" i="467"/>
  <c r="U23" i="467"/>
  <c r="U21" i="467"/>
  <c r="U19" i="467"/>
  <c r="U17" i="467"/>
  <c r="U24" i="467"/>
  <c r="U22" i="467"/>
  <c r="U20" i="467"/>
  <c r="U18" i="467"/>
  <c r="U12" i="467"/>
  <c r="S25" i="459"/>
  <c r="U24" i="459"/>
  <c r="U22" i="459"/>
  <c r="U20" i="459"/>
  <c r="U18" i="459"/>
  <c r="U12" i="459"/>
  <c r="U23" i="459"/>
  <c r="U21" i="459"/>
  <c r="U19" i="459"/>
  <c r="U17" i="459"/>
  <c r="S25" i="451"/>
  <c r="U24" i="451"/>
  <c r="U22" i="451"/>
  <c r="U20" i="451"/>
  <c r="U18" i="451"/>
  <c r="U12" i="451"/>
  <c r="U23" i="451"/>
  <c r="U21" i="451"/>
  <c r="U19" i="451"/>
  <c r="U17" i="451"/>
  <c r="H35" i="451"/>
  <c r="M25" i="447"/>
  <c r="P24" i="447"/>
  <c r="P22" i="447"/>
  <c r="P20" i="447"/>
  <c r="P18" i="447"/>
  <c r="P12" i="447"/>
  <c r="P23" i="447"/>
  <c r="P21" i="447"/>
  <c r="P19" i="447"/>
  <c r="P17" i="447"/>
  <c r="S25" i="443"/>
  <c r="U23" i="443"/>
  <c r="U21" i="443"/>
  <c r="U19" i="443"/>
  <c r="U17" i="443"/>
  <c r="U24" i="443"/>
  <c r="U22" i="443"/>
  <c r="U20" i="443"/>
  <c r="U18" i="443"/>
  <c r="U12" i="443"/>
  <c r="H35" i="439"/>
  <c r="S25" i="427"/>
  <c r="U24" i="427"/>
  <c r="U22" i="427"/>
  <c r="U20" i="427"/>
  <c r="U18" i="427"/>
  <c r="U12" i="427"/>
  <c r="U23" i="427"/>
  <c r="U21" i="427"/>
  <c r="U19" i="427"/>
  <c r="U17" i="427"/>
  <c r="M25" i="423"/>
  <c r="P23" i="423"/>
  <c r="P21" i="423"/>
  <c r="P19" i="423"/>
  <c r="P17" i="423"/>
  <c r="P24" i="423"/>
  <c r="P22" i="423"/>
  <c r="P20" i="423"/>
  <c r="P18" i="423"/>
  <c r="P12" i="423"/>
  <c r="S25" i="411"/>
  <c r="U24" i="411"/>
  <c r="U22" i="411"/>
  <c r="U20" i="411"/>
  <c r="U18" i="411"/>
  <c r="U12" i="411"/>
  <c r="U23" i="411"/>
  <c r="U21" i="411"/>
  <c r="U19" i="411"/>
  <c r="U17" i="411"/>
  <c r="M25" i="407"/>
  <c r="P24" i="407"/>
  <c r="P22" i="407"/>
  <c r="P20" i="407"/>
  <c r="P18" i="407"/>
  <c r="P12" i="407"/>
  <c r="P23" i="407"/>
  <c r="P21" i="407"/>
  <c r="P19" i="407"/>
  <c r="P17" i="407"/>
  <c r="H35" i="404"/>
  <c r="S25" i="396"/>
  <c r="U24" i="396"/>
  <c r="U22" i="396"/>
  <c r="U20" i="396"/>
  <c r="U18" i="396"/>
  <c r="U12" i="396"/>
  <c r="U23" i="396"/>
  <c r="U21" i="396"/>
  <c r="U19" i="396"/>
  <c r="U17" i="396"/>
  <c r="H35" i="396"/>
  <c r="M25" i="392"/>
  <c r="P24" i="392"/>
  <c r="P22" i="392"/>
  <c r="P20" i="392"/>
  <c r="P18" i="392"/>
  <c r="P12" i="392"/>
  <c r="P23" i="392"/>
  <c r="P21" i="392"/>
  <c r="P19" i="392"/>
  <c r="P17" i="392"/>
  <c r="K25" i="390"/>
  <c r="S25" i="390"/>
  <c r="U24" i="390"/>
  <c r="U22" i="390"/>
  <c r="U20" i="390"/>
  <c r="U18" i="390"/>
  <c r="U12" i="390"/>
  <c r="U23" i="390"/>
  <c r="U21" i="390"/>
  <c r="U19" i="390"/>
  <c r="U17" i="390"/>
  <c r="M25" i="384"/>
  <c r="P24" i="384"/>
  <c r="P22" i="384"/>
  <c r="P20" i="384"/>
  <c r="P18" i="384"/>
  <c r="P12" i="384"/>
  <c r="P23" i="384"/>
  <c r="P21" i="384"/>
  <c r="P19" i="384"/>
  <c r="P17" i="384"/>
  <c r="S25" i="380"/>
  <c r="U24" i="380"/>
  <c r="U22" i="380"/>
  <c r="U20" i="380"/>
  <c r="U18" i="380"/>
  <c r="U12" i="380"/>
  <c r="U23" i="380"/>
  <c r="U21" i="380"/>
  <c r="U19" i="380"/>
  <c r="U17" i="380"/>
  <c r="M25" i="466"/>
  <c r="P23" i="466"/>
  <c r="P21" i="466"/>
  <c r="P19" i="466"/>
  <c r="P17" i="466"/>
  <c r="P24" i="466"/>
  <c r="P22" i="466"/>
  <c r="P20" i="466"/>
  <c r="P18" i="466"/>
  <c r="P12" i="466"/>
  <c r="K25" i="464"/>
  <c r="S25" i="464"/>
  <c r="U24" i="464"/>
  <c r="U22" i="464"/>
  <c r="U20" i="464"/>
  <c r="U18" i="464"/>
  <c r="U12" i="464"/>
  <c r="U23" i="464"/>
  <c r="U21" i="464"/>
  <c r="U19" i="464"/>
  <c r="U17" i="464"/>
  <c r="H35" i="454"/>
  <c r="S25" i="450"/>
  <c r="U23" i="450"/>
  <c r="U21" i="450"/>
  <c r="U19" i="450"/>
  <c r="U17" i="450"/>
  <c r="U24" i="450"/>
  <c r="U22" i="450"/>
  <c r="U20" i="450"/>
  <c r="U18" i="450"/>
  <c r="U12" i="450"/>
  <c r="M25" i="448"/>
  <c r="P23" i="448"/>
  <c r="P21" i="448"/>
  <c r="P19" i="448"/>
  <c r="P17" i="448"/>
  <c r="P24" i="448"/>
  <c r="P22" i="448"/>
  <c r="P20" i="448"/>
  <c r="P18" i="448"/>
  <c r="P12" i="448"/>
  <c r="M25" i="446"/>
  <c r="P23" i="446"/>
  <c r="P21" i="446"/>
  <c r="P19" i="446"/>
  <c r="P17" i="446"/>
  <c r="P24" i="446"/>
  <c r="P22" i="446"/>
  <c r="P20" i="446"/>
  <c r="P18" i="446"/>
  <c r="P12" i="446"/>
  <c r="S25" i="434"/>
  <c r="U23" i="434"/>
  <c r="U21" i="434"/>
  <c r="U19" i="434"/>
  <c r="U17" i="434"/>
  <c r="U24" i="434"/>
  <c r="U22" i="434"/>
  <c r="U20" i="434"/>
  <c r="U18" i="434"/>
  <c r="U12" i="434"/>
  <c r="S25" i="422"/>
  <c r="U23" i="422"/>
  <c r="U21" i="422"/>
  <c r="U19" i="422"/>
  <c r="U17" i="422"/>
  <c r="U24" i="422"/>
  <c r="U22" i="422"/>
  <c r="U20" i="422"/>
  <c r="U18" i="422"/>
  <c r="U12" i="422"/>
  <c r="S25" i="410"/>
  <c r="U23" i="410"/>
  <c r="U21" i="410"/>
  <c r="U19" i="410"/>
  <c r="U17" i="410"/>
  <c r="U24" i="410"/>
  <c r="U22" i="410"/>
  <c r="U20" i="410"/>
  <c r="U18" i="410"/>
  <c r="U12" i="410"/>
  <c r="M25" i="406"/>
  <c r="P23" i="406"/>
  <c r="P21" i="406"/>
  <c r="P19" i="406"/>
  <c r="P17" i="406"/>
  <c r="P24" i="406"/>
  <c r="P22" i="406"/>
  <c r="P20" i="406"/>
  <c r="P18" i="406"/>
  <c r="P12" i="406"/>
  <c r="H35" i="399"/>
  <c r="S25" i="395"/>
  <c r="U24" i="395"/>
  <c r="U22" i="395"/>
  <c r="U20" i="395"/>
  <c r="U18" i="395"/>
  <c r="U12" i="395"/>
  <c r="U23" i="395"/>
  <c r="U21" i="395"/>
  <c r="U19" i="395"/>
  <c r="U17" i="395"/>
  <c r="S25" i="387"/>
  <c r="U24" i="387"/>
  <c r="U22" i="387"/>
  <c r="U20" i="387"/>
  <c r="U18" i="387"/>
  <c r="U12" i="387"/>
  <c r="U23" i="387"/>
  <c r="U21" i="387"/>
  <c r="U19" i="387"/>
  <c r="U17" i="387"/>
  <c r="M25" i="379"/>
  <c r="P23" i="379"/>
  <c r="P21" i="379"/>
  <c r="P19" i="379"/>
  <c r="P17" i="379"/>
  <c r="P24" i="379"/>
  <c r="P22" i="379"/>
  <c r="P20" i="379"/>
  <c r="P18" i="379"/>
  <c r="P12" i="379"/>
  <c r="H35" i="379"/>
  <c r="H35" i="375"/>
  <c r="K25" i="313"/>
  <c r="L38" i="313"/>
  <c r="L43" i="313" s="1"/>
  <c r="H35" i="334"/>
  <c r="K25" i="302"/>
  <c r="K25" i="341"/>
  <c r="L38" i="341"/>
  <c r="L43" i="341" s="1"/>
  <c r="H35" i="469"/>
  <c r="H35" i="457"/>
  <c r="S25" i="449"/>
  <c r="U24" i="449"/>
  <c r="U22" i="449"/>
  <c r="U20" i="449"/>
  <c r="U18" i="449"/>
  <c r="U12" i="449"/>
  <c r="U23" i="449"/>
  <c r="U21" i="449"/>
  <c r="U19" i="449"/>
  <c r="U17" i="449"/>
  <c r="H35" i="449"/>
  <c r="S25" i="441"/>
  <c r="U23" i="441"/>
  <c r="U21" i="441"/>
  <c r="U19" i="441"/>
  <c r="U17" i="441"/>
  <c r="U24" i="441"/>
  <c r="U22" i="441"/>
  <c r="U20" i="441"/>
  <c r="U18" i="441"/>
  <c r="U12" i="441"/>
  <c r="H35" i="441"/>
  <c r="H35" i="437"/>
  <c r="M25" i="433"/>
  <c r="P24" i="433"/>
  <c r="P22" i="433"/>
  <c r="P20" i="433"/>
  <c r="P18" i="433"/>
  <c r="P12" i="433"/>
  <c r="P23" i="433"/>
  <c r="P21" i="433"/>
  <c r="P19" i="433"/>
  <c r="P17" i="433"/>
  <c r="M25" i="429"/>
  <c r="P23" i="429"/>
  <c r="P21" i="429"/>
  <c r="P19" i="429"/>
  <c r="P17" i="429"/>
  <c r="P24" i="429"/>
  <c r="P22" i="429"/>
  <c r="P20" i="429"/>
  <c r="P18" i="429"/>
  <c r="P12" i="429"/>
  <c r="H35" i="429"/>
  <c r="S25" i="417"/>
  <c r="U24" i="417"/>
  <c r="U22" i="417"/>
  <c r="U20" i="417"/>
  <c r="U18" i="417"/>
  <c r="U12" i="417"/>
  <c r="U23" i="417"/>
  <c r="U21" i="417"/>
  <c r="U19" i="417"/>
  <c r="U17" i="417"/>
  <c r="M25" i="413"/>
  <c r="P23" i="413"/>
  <c r="P21" i="413"/>
  <c r="P19" i="413"/>
  <c r="P17" i="413"/>
  <c r="P24" i="413"/>
  <c r="P22" i="413"/>
  <c r="P20" i="413"/>
  <c r="P18" i="413"/>
  <c r="P12" i="413"/>
  <c r="H35" i="413"/>
  <c r="S25" i="402"/>
  <c r="U24" i="402"/>
  <c r="U22" i="402"/>
  <c r="U20" i="402"/>
  <c r="U18" i="402"/>
  <c r="U12" i="402"/>
  <c r="U23" i="402"/>
  <c r="U21" i="402"/>
  <c r="U19" i="402"/>
  <c r="U17" i="402"/>
  <c r="H35" i="402"/>
  <c r="M25" i="398"/>
  <c r="P23" i="398"/>
  <c r="P21" i="398"/>
  <c r="P19" i="398"/>
  <c r="P17" i="398"/>
  <c r="P24" i="398"/>
  <c r="P22" i="398"/>
  <c r="P20" i="398"/>
  <c r="P18" i="398"/>
  <c r="P12" i="398"/>
  <c r="H35" i="394"/>
  <c r="H35" i="386"/>
  <c r="M25" i="378"/>
  <c r="P24" i="378"/>
  <c r="P22" i="378"/>
  <c r="P20" i="378"/>
  <c r="P18" i="378"/>
  <c r="P12" i="378"/>
  <c r="P23" i="378"/>
  <c r="P21" i="378"/>
  <c r="P19" i="378"/>
  <c r="P17" i="378"/>
  <c r="S25" i="374"/>
  <c r="U23" i="374"/>
  <c r="U21" i="374"/>
  <c r="U19" i="374"/>
  <c r="U17" i="374"/>
  <c r="U24" i="374"/>
  <c r="U22" i="374"/>
  <c r="U20" i="374"/>
  <c r="U18" i="374"/>
  <c r="U12" i="374"/>
  <c r="H35" i="374"/>
  <c r="H35" i="324"/>
  <c r="K25" i="338"/>
  <c r="M25" i="470"/>
  <c r="P24" i="470"/>
  <c r="P22" i="470"/>
  <c r="P20" i="470"/>
  <c r="P18" i="470"/>
  <c r="P12" i="470"/>
  <c r="P23" i="470"/>
  <c r="P21" i="470"/>
  <c r="P19" i="470"/>
  <c r="P17" i="470"/>
  <c r="H35" i="470"/>
  <c r="S25" i="468"/>
  <c r="U24" i="468"/>
  <c r="U22" i="468"/>
  <c r="U20" i="468"/>
  <c r="U18" i="468"/>
  <c r="U12" i="468"/>
  <c r="U23" i="468"/>
  <c r="U21" i="468"/>
  <c r="U19" i="468"/>
  <c r="U17" i="468"/>
  <c r="S25" i="460"/>
  <c r="U23" i="460"/>
  <c r="U21" i="460"/>
  <c r="U19" i="460"/>
  <c r="U17" i="460"/>
  <c r="U24" i="460"/>
  <c r="U22" i="460"/>
  <c r="U20" i="460"/>
  <c r="U18" i="460"/>
  <c r="U12" i="460"/>
  <c r="M25" i="456"/>
  <c r="P23" i="456"/>
  <c r="P21" i="456"/>
  <c r="P19" i="456"/>
  <c r="P17" i="456"/>
  <c r="P24" i="456"/>
  <c r="P22" i="456"/>
  <c r="P20" i="456"/>
  <c r="P18" i="456"/>
  <c r="P12" i="456"/>
  <c r="S25" i="436"/>
  <c r="U24" i="436"/>
  <c r="U22" i="436"/>
  <c r="U20" i="436"/>
  <c r="U18" i="436"/>
  <c r="U12" i="436"/>
  <c r="U23" i="436"/>
  <c r="U21" i="436"/>
  <c r="U19" i="436"/>
  <c r="U17" i="436"/>
  <c r="H35" i="436"/>
  <c r="M25" i="432"/>
  <c r="P23" i="432"/>
  <c r="P21" i="432"/>
  <c r="P19" i="432"/>
  <c r="P17" i="432"/>
  <c r="P24" i="432"/>
  <c r="P22" i="432"/>
  <c r="P20" i="432"/>
  <c r="P18" i="432"/>
  <c r="P12" i="432"/>
  <c r="H35" i="424"/>
  <c r="M25" i="416"/>
  <c r="P24" i="416"/>
  <c r="P22" i="416"/>
  <c r="P20" i="416"/>
  <c r="P18" i="416"/>
  <c r="P12" i="416"/>
  <c r="P23" i="416"/>
  <c r="P21" i="416"/>
  <c r="P19" i="416"/>
  <c r="P17" i="416"/>
  <c r="H35" i="412"/>
  <c r="S25" i="405"/>
  <c r="U23" i="405"/>
  <c r="U21" i="405"/>
  <c r="U19" i="405"/>
  <c r="U17" i="405"/>
  <c r="U24" i="405"/>
  <c r="U22" i="405"/>
  <c r="U20" i="405"/>
  <c r="U18" i="405"/>
  <c r="U12" i="405"/>
  <c r="M25" i="401"/>
  <c r="P24" i="401"/>
  <c r="P22" i="401"/>
  <c r="P20" i="401"/>
  <c r="P18" i="401"/>
  <c r="P12" i="401"/>
  <c r="P23" i="401"/>
  <c r="P21" i="401"/>
  <c r="P19" i="401"/>
  <c r="P17" i="401"/>
  <c r="S25" i="391"/>
  <c r="U23" i="391"/>
  <c r="U21" i="391"/>
  <c r="U19" i="391"/>
  <c r="U17" i="391"/>
  <c r="U24" i="391"/>
  <c r="U22" i="391"/>
  <c r="U20" i="391"/>
  <c r="U18" i="391"/>
  <c r="U12" i="391"/>
  <c r="S25" i="389"/>
  <c r="U24" i="389"/>
  <c r="U22" i="389"/>
  <c r="U20" i="389"/>
  <c r="U18" i="389"/>
  <c r="U12" i="389"/>
  <c r="U23" i="389"/>
  <c r="U21" i="389"/>
  <c r="U19" i="389"/>
  <c r="U17" i="389"/>
  <c r="M25" i="381"/>
  <c r="P23" i="381"/>
  <c r="P21" i="381"/>
  <c r="P19" i="381"/>
  <c r="P17" i="381"/>
  <c r="P24" i="381"/>
  <c r="P22" i="381"/>
  <c r="P20" i="381"/>
  <c r="P18" i="381"/>
  <c r="P12" i="381"/>
  <c r="H35" i="381"/>
  <c r="H35" i="377"/>
  <c r="H35" i="336"/>
  <c r="K25" i="371"/>
  <c r="L38" i="371"/>
  <c r="L43" i="371" s="1"/>
  <c r="K25" i="347"/>
  <c r="L38" i="302"/>
  <c r="L43" i="302" s="1"/>
  <c r="L38" i="352"/>
  <c r="L43" i="352" s="1"/>
  <c r="L38" i="342"/>
  <c r="L43" i="342" s="1"/>
  <c r="L38" i="356"/>
  <c r="L43" i="356" s="1"/>
  <c r="L39" i="298"/>
  <c r="E39" i="298"/>
  <c r="L39" i="297"/>
  <c r="E39" i="297"/>
  <c r="L39" i="296"/>
  <c r="E39" i="296"/>
  <c r="L39" i="295"/>
  <c r="E39" i="295"/>
  <c r="L39" i="294"/>
  <c r="E39" i="294"/>
  <c r="L39" i="292"/>
  <c r="E39" i="292"/>
  <c r="L39" i="291"/>
  <c r="E39" i="291"/>
  <c r="L39" i="290"/>
  <c r="E39" i="290"/>
  <c r="L39" i="289"/>
  <c r="E39" i="289"/>
  <c r="L39" i="288"/>
  <c r="E39" i="288"/>
  <c r="L39" i="287"/>
  <c r="E39" i="287"/>
  <c r="L39" i="286"/>
  <c r="E39" i="286"/>
  <c r="L39" i="285"/>
  <c r="E39" i="285"/>
  <c r="L39" i="284"/>
  <c r="E39" i="284"/>
  <c r="L39" i="283"/>
  <c r="E39" i="283"/>
  <c r="L39" i="282"/>
  <c r="E39" i="282"/>
  <c r="L39" i="281"/>
  <c r="E39" i="281"/>
  <c r="L39" i="280"/>
  <c r="E39" i="280"/>
  <c r="L39" i="279"/>
  <c r="E39" i="279"/>
  <c r="L39" i="278"/>
  <c r="E39" i="278"/>
  <c r="L39" i="276"/>
  <c r="E39" i="276"/>
  <c r="L39" i="275"/>
  <c r="E39" i="275"/>
  <c r="L39" i="274"/>
  <c r="E39" i="274"/>
  <c r="L39" i="273"/>
  <c r="E39" i="273"/>
  <c r="H35" i="373" l="1"/>
  <c r="E40" i="373" s="1"/>
  <c r="E44" i="373" s="1"/>
  <c r="P37" i="373" s="1"/>
  <c r="U25" i="468"/>
  <c r="H35" i="409"/>
  <c r="U25" i="466"/>
  <c r="U25" i="395"/>
  <c r="U25" i="376"/>
  <c r="H35" i="468"/>
  <c r="P25" i="378"/>
  <c r="P25" i="384"/>
  <c r="P25" i="420"/>
  <c r="H35" i="406"/>
  <c r="E39" i="370"/>
  <c r="L39" i="272"/>
  <c r="E39" i="272"/>
  <c r="E43" i="272" s="1"/>
  <c r="L37" i="272" s="1"/>
  <c r="L41" i="272" s="1"/>
  <c r="L42" i="272" s="1"/>
  <c r="U25" i="417"/>
  <c r="E39" i="322"/>
  <c r="P25" i="373"/>
  <c r="U25" i="373"/>
  <c r="U25" i="462"/>
  <c r="E40" i="452"/>
  <c r="U25" i="449"/>
  <c r="H35" i="438"/>
  <c r="E40" i="438" s="1"/>
  <c r="H35" i="403"/>
  <c r="P39" i="403" s="1"/>
  <c r="P25" i="401"/>
  <c r="H35" i="400"/>
  <c r="P39" i="400" s="1"/>
  <c r="U25" i="389"/>
  <c r="U25" i="387"/>
  <c r="E40" i="387"/>
  <c r="P39" i="385"/>
  <c r="U25" i="381"/>
  <c r="U25" i="380"/>
  <c r="L39" i="358"/>
  <c r="E39" i="358"/>
  <c r="L39" i="308"/>
  <c r="E39" i="308"/>
  <c r="L39" i="344"/>
  <c r="E39" i="344"/>
  <c r="L39" i="342"/>
  <c r="E39" i="342"/>
  <c r="L39" i="325"/>
  <c r="E39" i="325"/>
  <c r="U25" i="390"/>
  <c r="U25" i="396"/>
  <c r="L39" i="346"/>
  <c r="E39" i="346"/>
  <c r="L39" i="371"/>
  <c r="E39" i="371"/>
  <c r="L39" i="302"/>
  <c r="E39" i="302"/>
  <c r="L39" i="313"/>
  <c r="E39" i="313"/>
  <c r="P25" i="441"/>
  <c r="E39" i="337"/>
  <c r="L39" i="337"/>
  <c r="E39" i="369"/>
  <c r="L39" i="369"/>
  <c r="L39" i="368"/>
  <c r="E39" i="368"/>
  <c r="U25" i="456"/>
  <c r="P25" i="454"/>
  <c r="P25" i="431"/>
  <c r="P25" i="439"/>
  <c r="H35" i="391"/>
  <c r="E40" i="391" s="1"/>
  <c r="H35" i="408"/>
  <c r="P39" i="408" s="1"/>
  <c r="H35" i="440"/>
  <c r="P39" i="440" s="1"/>
  <c r="P25" i="440"/>
  <c r="U25" i="429"/>
  <c r="U25" i="406"/>
  <c r="P25" i="422"/>
  <c r="P25" i="404"/>
  <c r="H35" i="411"/>
  <c r="P39" i="411" s="1"/>
  <c r="P25" i="435"/>
  <c r="L39" i="364"/>
  <c r="E39" i="364"/>
  <c r="L39" i="332"/>
  <c r="E39" i="332"/>
  <c r="L39" i="307"/>
  <c r="E39" i="307"/>
  <c r="L39" i="367"/>
  <c r="E39" i="367"/>
  <c r="L39" i="345"/>
  <c r="E39" i="345"/>
  <c r="L39" i="354"/>
  <c r="E39" i="354"/>
  <c r="L39" i="343"/>
  <c r="E39" i="343"/>
  <c r="L39" i="317"/>
  <c r="E39" i="317"/>
  <c r="L39" i="305"/>
  <c r="E39" i="305"/>
  <c r="L39" i="356"/>
  <c r="E39" i="356"/>
  <c r="L39" i="348"/>
  <c r="E39" i="348"/>
  <c r="P25" i="416"/>
  <c r="U25" i="436"/>
  <c r="U25" i="402"/>
  <c r="P25" i="433"/>
  <c r="U25" i="427"/>
  <c r="U25" i="451"/>
  <c r="U25" i="459"/>
  <c r="P25" i="471"/>
  <c r="U25" i="385"/>
  <c r="H35" i="416"/>
  <c r="E40" i="416" s="1"/>
  <c r="U25" i="444"/>
  <c r="U25" i="452"/>
  <c r="H35" i="398"/>
  <c r="E40" i="398" s="1"/>
  <c r="P25" i="437"/>
  <c r="H35" i="422"/>
  <c r="H35" i="450"/>
  <c r="P39" i="450" s="1"/>
  <c r="H35" i="390"/>
  <c r="P39" i="390" s="1"/>
  <c r="P25" i="443"/>
  <c r="P25" i="472"/>
  <c r="P25" i="457"/>
  <c r="P25" i="469"/>
  <c r="U25" i="379"/>
  <c r="P25" i="426"/>
  <c r="P25" i="467"/>
  <c r="P25" i="412"/>
  <c r="H35" i="420"/>
  <c r="E40" i="420" s="1"/>
  <c r="H35" i="417"/>
  <c r="H35" i="461"/>
  <c r="P39" i="461" s="1"/>
  <c r="H35" i="427"/>
  <c r="H35" i="431"/>
  <c r="P39" i="431" s="1"/>
  <c r="H35" i="453"/>
  <c r="E40" i="453" s="1"/>
  <c r="P25" i="461"/>
  <c r="H35" i="395"/>
  <c r="P39" i="395" s="1"/>
  <c r="H35" i="430"/>
  <c r="P39" i="430" s="1"/>
  <c r="U25" i="438"/>
  <c r="L39" i="362"/>
  <c r="E39" i="362"/>
  <c r="E39" i="333"/>
  <c r="L39" i="333"/>
  <c r="L39" i="372"/>
  <c r="E39" i="372"/>
  <c r="L39" i="339"/>
  <c r="E39" i="339"/>
  <c r="L39" i="311"/>
  <c r="E39" i="311"/>
  <c r="L39" i="360"/>
  <c r="E39" i="360"/>
  <c r="L39" i="336"/>
  <c r="E39" i="336"/>
  <c r="E40" i="412"/>
  <c r="P39" i="412"/>
  <c r="P39" i="428"/>
  <c r="E40" i="428"/>
  <c r="P39" i="432"/>
  <c r="E40" i="432"/>
  <c r="P25" i="432"/>
  <c r="U25" i="460"/>
  <c r="P39" i="470"/>
  <c r="E40" i="470"/>
  <c r="L39" i="324"/>
  <c r="E39" i="324"/>
  <c r="E40" i="386"/>
  <c r="P39" i="386"/>
  <c r="P25" i="398"/>
  <c r="P39" i="437"/>
  <c r="E40" i="437"/>
  <c r="P39" i="457"/>
  <c r="E40" i="457"/>
  <c r="E40" i="375"/>
  <c r="P39" i="375"/>
  <c r="P39" i="399"/>
  <c r="E40" i="399"/>
  <c r="U25" i="434"/>
  <c r="P25" i="446"/>
  <c r="E40" i="454"/>
  <c r="P39" i="454"/>
  <c r="P39" i="404"/>
  <c r="E40" i="404"/>
  <c r="E40" i="439"/>
  <c r="P39" i="439"/>
  <c r="U25" i="443"/>
  <c r="L39" i="365"/>
  <c r="E39" i="365"/>
  <c r="U25" i="408"/>
  <c r="U25" i="378"/>
  <c r="P38" i="378" s="1"/>
  <c r="P39" i="398"/>
  <c r="P25" i="402"/>
  <c r="U25" i="472"/>
  <c r="P38" i="472" s="1"/>
  <c r="E40" i="409"/>
  <c r="P39" i="409"/>
  <c r="P25" i="417"/>
  <c r="E40" i="445"/>
  <c r="P39" i="445"/>
  <c r="U25" i="445"/>
  <c r="P25" i="449"/>
  <c r="P38" i="449" s="1"/>
  <c r="U25" i="465"/>
  <c r="L39" i="340"/>
  <c r="E39" i="340"/>
  <c r="L39" i="347"/>
  <c r="E39" i="347"/>
  <c r="P25" i="375"/>
  <c r="P39" i="406"/>
  <c r="E40" i="406"/>
  <c r="U25" i="414"/>
  <c r="P39" i="422"/>
  <c r="E40" i="422"/>
  <c r="P25" i="430"/>
  <c r="P25" i="442"/>
  <c r="P39" i="464"/>
  <c r="E40" i="464"/>
  <c r="P25" i="396"/>
  <c r="P38" i="396" s="1"/>
  <c r="P25" i="411"/>
  <c r="E40" i="435"/>
  <c r="P39" i="435"/>
  <c r="P25" i="459"/>
  <c r="P25" i="389"/>
  <c r="U25" i="428"/>
  <c r="U25" i="440"/>
  <c r="P25" i="444"/>
  <c r="P38" i="444" s="1"/>
  <c r="U25" i="394"/>
  <c r="P25" i="387"/>
  <c r="P38" i="387" s="1"/>
  <c r="U25" i="403"/>
  <c r="U25" i="418"/>
  <c r="P25" i="438"/>
  <c r="U25" i="435"/>
  <c r="P38" i="435" s="1"/>
  <c r="U25" i="463"/>
  <c r="U25" i="401"/>
  <c r="P38" i="401" s="1"/>
  <c r="E40" i="408"/>
  <c r="U25" i="416"/>
  <c r="P39" i="420"/>
  <c r="E40" i="440"/>
  <c r="P38" i="440"/>
  <c r="P25" i="409"/>
  <c r="E40" i="417"/>
  <c r="P39" i="417"/>
  <c r="U25" i="457"/>
  <c r="P38" i="457" s="1"/>
  <c r="E40" i="461"/>
  <c r="P25" i="390"/>
  <c r="P38" i="390" s="1"/>
  <c r="E40" i="411"/>
  <c r="P39" i="427"/>
  <c r="E40" i="427"/>
  <c r="E40" i="431"/>
  <c r="U25" i="447"/>
  <c r="U25" i="437"/>
  <c r="P39" i="453"/>
  <c r="E40" i="395"/>
  <c r="E40" i="430"/>
  <c r="U25" i="448"/>
  <c r="E40" i="400"/>
  <c r="E40" i="377"/>
  <c r="P39" i="377"/>
  <c r="E40" i="381"/>
  <c r="P39" i="381"/>
  <c r="P25" i="381"/>
  <c r="U25" i="391"/>
  <c r="U25" i="405"/>
  <c r="P39" i="424"/>
  <c r="E40" i="424"/>
  <c r="E40" i="436"/>
  <c r="P39" i="436"/>
  <c r="P25" i="456"/>
  <c r="P38" i="456" s="1"/>
  <c r="E40" i="468"/>
  <c r="P39" i="468"/>
  <c r="P25" i="470"/>
  <c r="E40" i="374"/>
  <c r="P39" i="374"/>
  <c r="U25" i="374"/>
  <c r="E40" i="394"/>
  <c r="P39" i="394"/>
  <c r="P39" i="402"/>
  <c r="E40" i="402"/>
  <c r="E40" i="413"/>
  <c r="P39" i="413"/>
  <c r="P25" i="413"/>
  <c r="E40" i="429"/>
  <c r="P39" i="429"/>
  <c r="P25" i="429"/>
  <c r="P38" i="429" s="1"/>
  <c r="E40" i="441"/>
  <c r="P39" i="441"/>
  <c r="U25" i="441"/>
  <c r="P38" i="441" s="1"/>
  <c r="E40" i="449"/>
  <c r="P39" i="449"/>
  <c r="E40" i="469"/>
  <c r="P39" i="469"/>
  <c r="L39" i="334"/>
  <c r="E39" i="334"/>
  <c r="E40" i="379"/>
  <c r="P39" i="379"/>
  <c r="P25" i="379"/>
  <c r="P25" i="406"/>
  <c r="P38" i="406" s="1"/>
  <c r="U25" i="410"/>
  <c r="U25" i="422"/>
  <c r="P38" i="422" s="1"/>
  <c r="E40" i="448"/>
  <c r="P39" i="448"/>
  <c r="P25" i="448"/>
  <c r="U25" i="450"/>
  <c r="U25" i="464"/>
  <c r="P25" i="466"/>
  <c r="P38" i="466" s="1"/>
  <c r="P25" i="392"/>
  <c r="P39" i="396"/>
  <c r="E40" i="396"/>
  <c r="P25" i="407"/>
  <c r="U25" i="411"/>
  <c r="P25" i="423"/>
  <c r="P25" i="447"/>
  <c r="P38" i="447" s="1"/>
  <c r="E40" i="451"/>
  <c r="P39" i="451"/>
  <c r="U25" i="467"/>
  <c r="P38" i="467" s="1"/>
  <c r="L39" i="320"/>
  <c r="E39" i="320"/>
  <c r="P25" i="377"/>
  <c r="P25" i="391"/>
  <c r="U25" i="393"/>
  <c r="H35" i="397"/>
  <c r="P25" i="405"/>
  <c r="U25" i="424"/>
  <c r="P25" i="436"/>
  <c r="H35" i="456"/>
  <c r="P25" i="458"/>
  <c r="P25" i="468"/>
  <c r="P38" i="468" s="1"/>
  <c r="P25" i="382"/>
  <c r="U25" i="421"/>
  <c r="U25" i="453"/>
  <c r="U25" i="469"/>
  <c r="P38" i="469" s="1"/>
  <c r="U25" i="383"/>
  <c r="P25" i="395"/>
  <c r="P38" i="395" s="1"/>
  <c r="U25" i="399"/>
  <c r="P25" i="410"/>
  <c r="P38" i="410" s="1"/>
  <c r="H35" i="426"/>
  <c r="H35" i="442"/>
  <c r="U25" i="446"/>
  <c r="P25" i="462"/>
  <c r="P38" i="462" s="1"/>
  <c r="H35" i="466"/>
  <c r="P25" i="380"/>
  <c r="H35" i="388"/>
  <c r="H35" i="392"/>
  <c r="U25" i="400"/>
  <c r="U25" i="415"/>
  <c r="H35" i="419"/>
  <c r="H35" i="423"/>
  <c r="P25" i="427"/>
  <c r="P38" i="427" s="1"/>
  <c r="U25" i="431"/>
  <c r="P38" i="431" s="1"/>
  <c r="U25" i="439"/>
  <c r="H35" i="447"/>
  <c r="U25" i="455"/>
  <c r="H35" i="467"/>
  <c r="H35" i="471"/>
  <c r="L39" i="326"/>
  <c r="E39" i="326"/>
  <c r="P25" i="393"/>
  <c r="U25" i="397"/>
  <c r="P25" i="408"/>
  <c r="U25" i="412"/>
  <c r="U25" i="420"/>
  <c r="P38" i="420" s="1"/>
  <c r="P25" i="424"/>
  <c r="P25" i="460"/>
  <c r="P25" i="374"/>
  <c r="P38" i="374" s="1"/>
  <c r="U25" i="382"/>
  <c r="P25" i="386"/>
  <c r="U25" i="409"/>
  <c r="P25" i="421"/>
  <c r="U25" i="425"/>
  <c r="U25" i="433"/>
  <c r="P25" i="453"/>
  <c r="P38" i="453" s="1"/>
  <c r="U25" i="461"/>
  <c r="P25" i="465"/>
  <c r="P25" i="399"/>
  <c r="P38" i="399" s="1"/>
  <c r="P25" i="414"/>
  <c r="P38" i="414" s="1"/>
  <c r="U25" i="430"/>
  <c r="U25" i="442"/>
  <c r="U25" i="388"/>
  <c r="P25" i="400"/>
  <c r="U25" i="404"/>
  <c r="P38" i="404" s="1"/>
  <c r="P25" i="415"/>
  <c r="P38" i="415" s="1"/>
  <c r="U25" i="419"/>
  <c r="P25" i="455"/>
  <c r="U25" i="377"/>
  <c r="P25" i="385"/>
  <c r="P25" i="397"/>
  <c r="P38" i="397" s="1"/>
  <c r="H35" i="405"/>
  <c r="P25" i="428"/>
  <c r="U25" i="432"/>
  <c r="P25" i="452"/>
  <c r="U25" i="458"/>
  <c r="U25" i="470"/>
  <c r="H35" i="382"/>
  <c r="U25" i="386"/>
  <c r="P25" i="394"/>
  <c r="P38" i="394" s="1"/>
  <c r="U25" i="398"/>
  <c r="H35" i="472"/>
  <c r="U25" i="413"/>
  <c r="H35" i="421"/>
  <c r="P25" i="425"/>
  <c r="P25" i="445"/>
  <c r="P38" i="445" s="1"/>
  <c r="P25" i="418"/>
  <c r="U25" i="426"/>
  <c r="P38" i="426" s="1"/>
  <c r="P25" i="450"/>
  <c r="U25" i="454"/>
  <c r="P38" i="454" s="1"/>
  <c r="P25" i="376"/>
  <c r="P38" i="376" s="1"/>
  <c r="H35" i="380"/>
  <c r="U25" i="392"/>
  <c r="P25" i="419"/>
  <c r="U25" i="423"/>
  <c r="H35" i="463"/>
  <c r="P25" i="463"/>
  <c r="P38" i="463" s="1"/>
  <c r="U25" i="375"/>
  <c r="P25" i="383"/>
  <c r="P25" i="403"/>
  <c r="P38" i="403" s="1"/>
  <c r="H35" i="414"/>
  <c r="H35" i="434"/>
  <c r="P25" i="434"/>
  <c r="P25" i="464"/>
  <c r="P38" i="464" s="1"/>
  <c r="U25" i="384"/>
  <c r="P38" i="384" s="1"/>
  <c r="P25" i="388"/>
  <c r="U25" i="407"/>
  <c r="P25" i="451"/>
  <c r="U25" i="471"/>
  <c r="P39" i="373" l="1"/>
  <c r="P38" i="416"/>
  <c r="P39" i="438"/>
  <c r="E40" i="403"/>
  <c r="L43" i="272"/>
  <c r="P38" i="385"/>
  <c r="P38" i="442"/>
  <c r="P38" i="412"/>
  <c r="P39" i="391"/>
  <c r="P38" i="383"/>
  <c r="P38" i="439"/>
  <c r="P38" i="448"/>
  <c r="E40" i="390"/>
  <c r="P38" i="417"/>
  <c r="P38" i="373"/>
  <c r="P38" i="465"/>
  <c r="P38" i="393"/>
  <c r="P38" i="380"/>
  <c r="P38" i="460"/>
  <c r="P38" i="459"/>
  <c r="P38" i="455"/>
  <c r="P38" i="451"/>
  <c r="E40" i="450"/>
  <c r="P38" i="438"/>
  <c r="P38" i="437"/>
  <c r="P38" i="419"/>
  <c r="P39" i="416"/>
  <c r="P38" i="408"/>
  <c r="P38" i="402"/>
  <c r="P38" i="400"/>
  <c r="P38" i="391"/>
  <c r="P38" i="389"/>
  <c r="P38" i="388"/>
  <c r="P38" i="381"/>
  <c r="P38" i="386"/>
  <c r="P38" i="411"/>
  <c r="P38" i="430"/>
  <c r="P38" i="423"/>
  <c r="P38" i="407"/>
  <c r="P38" i="413"/>
  <c r="P38" i="470"/>
  <c r="P38" i="405"/>
  <c r="P38" i="446"/>
  <c r="P38" i="398"/>
  <c r="P38" i="375"/>
  <c r="P38" i="432"/>
  <c r="P38" i="471"/>
  <c r="P38" i="452"/>
  <c r="P38" i="428"/>
  <c r="P38" i="461"/>
  <c r="P38" i="433"/>
  <c r="P38" i="424"/>
  <c r="P38" i="382"/>
  <c r="P38" i="436"/>
  <c r="P38" i="392"/>
  <c r="P38" i="379"/>
  <c r="P38" i="443"/>
  <c r="P38" i="434"/>
  <c r="E40" i="434"/>
  <c r="P39" i="434"/>
  <c r="P39" i="463"/>
  <c r="E40" i="463"/>
  <c r="P39" i="380"/>
  <c r="E40" i="380"/>
  <c r="P39" i="421"/>
  <c r="E40" i="421"/>
  <c r="P39" i="472"/>
  <c r="E40" i="472"/>
  <c r="E40" i="382"/>
  <c r="P39" i="382"/>
  <c r="P39" i="405"/>
  <c r="E40" i="405"/>
  <c r="P39" i="467"/>
  <c r="E40" i="467"/>
  <c r="E40" i="447"/>
  <c r="P39" i="447"/>
  <c r="P39" i="423"/>
  <c r="E40" i="423"/>
  <c r="E40" i="392"/>
  <c r="P39" i="392"/>
  <c r="E40" i="442"/>
  <c r="P39" i="442"/>
  <c r="P39" i="456"/>
  <c r="E40" i="456"/>
  <c r="P39" i="397"/>
  <c r="E40" i="397"/>
  <c r="E40" i="414"/>
  <c r="P39" i="414"/>
  <c r="P38" i="450"/>
  <c r="P38" i="418"/>
  <c r="P38" i="425"/>
  <c r="P38" i="421"/>
  <c r="E40" i="471"/>
  <c r="P39" i="471"/>
  <c r="E40" i="419"/>
  <c r="P39" i="419"/>
  <c r="E40" i="388"/>
  <c r="P39" i="388"/>
  <c r="P39" i="466"/>
  <c r="E40" i="466"/>
  <c r="P39" i="426"/>
  <c r="E40" i="426"/>
  <c r="P38" i="458"/>
  <c r="P38" i="377"/>
  <c r="P38" i="409"/>
  <c r="J5" i="61"/>
  <c r="P41" i="373" l="1"/>
  <c r="P42" i="373" s="1"/>
  <c r="P43" i="373" s="1"/>
  <c r="D38" i="62"/>
  <c r="R5" i="62" l="1"/>
  <c r="T5" i="62" l="1"/>
  <c r="T6" i="62" s="1"/>
  <c r="R24" i="62"/>
  <c r="R25" i="62" s="1"/>
  <c r="G6" i="61"/>
  <c r="D42" i="61" s="1"/>
  <c r="D38" i="61"/>
  <c r="G30" i="61"/>
  <c r="G31" i="61"/>
  <c r="G32" i="61"/>
  <c r="G33" i="61"/>
  <c r="G34" i="61"/>
  <c r="D40" i="61"/>
  <c r="J13" i="61"/>
  <c r="J17" i="61" s="1"/>
  <c r="J5" i="62"/>
  <c r="O6" i="62"/>
  <c r="G17" i="61"/>
  <c r="G18" i="61"/>
  <c r="G19" i="61"/>
  <c r="G20" i="61"/>
  <c r="G21" i="61"/>
  <c r="G22" i="61"/>
  <c r="G23" i="61"/>
  <c r="G24" i="61"/>
  <c r="J18" i="61"/>
  <c r="J20" i="61"/>
  <c r="G5" i="62"/>
  <c r="G6" i="62"/>
  <c r="D43" i="62" s="1"/>
  <c r="T13" i="62"/>
  <c r="G20" i="62"/>
  <c r="G21" i="62"/>
  <c r="G22" i="62"/>
  <c r="G23" i="62"/>
  <c r="G24" i="62"/>
  <c r="L21" i="62"/>
  <c r="L24" i="62"/>
  <c r="J6" i="61"/>
  <c r="J12" i="61"/>
  <c r="L6" i="62"/>
  <c r="J6" i="62"/>
  <c r="R6" i="62"/>
  <c r="T12" i="62" l="1"/>
  <c r="T17" i="62"/>
  <c r="G25" i="62"/>
  <c r="J24" i="61"/>
  <c r="J22" i="61"/>
  <c r="J23" i="61"/>
  <c r="J21" i="61"/>
  <c r="J19" i="61"/>
  <c r="G25" i="61"/>
  <c r="G30" i="62"/>
  <c r="L19" i="62"/>
  <c r="T18" i="62"/>
  <c r="T20" i="62"/>
  <c r="T22" i="62"/>
  <c r="T24" i="62"/>
  <c r="T19" i="62"/>
  <c r="T21" i="62"/>
  <c r="T23" i="62"/>
  <c r="G31" i="62"/>
  <c r="O13" i="62"/>
  <c r="L22" i="62"/>
  <c r="L18" i="62"/>
  <c r="L25" i="62" s="1"/>
  <c r="G35" i="61"/>
  <c r="K39" i="61" s="1"/>
  <c r="O23" i="62" l="1"/>
  <c r="O17" i="62"/>
  <c r="O18" i="62"/>
  <c r="T25" i="62"/>
  <c r="K38" i="61"/>
  <c r="J25" i="61"/>
  <c r="D39" i="61"/>
  <c r="D43" i="61" s="1"/>
  <c r="K37" i="61" s="1"/>
  <c r="O24" i="62"/>
  <c r="O20" i="62"/>
  <c r="O12" i="62"/>
  <c r="O22" i="62"/>
  <c r="O19" i="62"/>
  <c r="O21" i="62"/>
  <c r="G32" i="62"/>
  <c r="G29" i="62"/>
  <c r="K41" i="61" l="1"/>
  <c r="G35" i="62"/>
  <c r="D40" i="62" s="1"/>
  <c r="O25" i="62"/>
  <c r="K42" i="61" l="1"/>
  <c r="K43" i="61" s="1"/>
  <c r="D44" i="62"/>
  <c r="O37" i="62" s="1"/>
  <c r="O39" i="62"/>
  <c r="J22" i="62"/>
  <c r="J23" i="62"/>
  <c r="J21" i="62"/>
  <c r="J19" i="62"/>
  <c r="J20" i="62"/>
  <c r="J25" i="62" l="1"/>
  <c r="O38" i="62"/>
  <c r="O41" i="62" s="1"/>
  <c r="O42" i="62" l="1"/>
  <c r="O43" i="62" s="1"/>
</calcChain>
</file>

<file path=xl/sharedStrings.xml><?xml version="1.0" encoding="utf-8"?>
<sst xmlns="http://schemas.openxmlformats.org/spreadsheetml/2006/main" count="18914" uniqueCount="186">
  <si>
    <t>CBI</t>
  </si>
  <si>
    <t>ROP</t>
  </si>
  <si>
    <t>Base Award</t>
  </si>
  <si>
    <t>Intake</t>
  </si>
  <si>
    <t>DPS Demand</t>
  </si>
  <si>
    <t>CBI A/C</t>
  </si>
  <si>
    <t>ROP A/C</t>
  </si>
  <si>
    <t>Enrollments Requested</t>
  </si>
  <si>
    <t>Total Groups Need</t>
  </si>
  <si>
    <t>Program Characteristics</t>
  </si>
  <si>
    <t>Sessions</t>
  </si>
  <si>
    <t>Group Size</t>
  </si>
  <si>
    <t>Vendor Bid</t>
  </si>
  <si>
    <t>Groups Bid</t>
  </si>
  <si>
    <t>Award Allocation</t>
  </si>
  <si>
    <t>Percent Demand Bid</t>
  </si>
  <si>
    <t>Core Milestones</t>
  </si>
  <si>
    <t>Y</t>
  </si>
  <si>
    <t>Engagement</t>
  </si>
  <si>
    <t>30 Days</t>
  </si>
  <si>
    <t>60 Days</t>
  </si>
  <si>
    <t>90 Days</t>
  </si>
  <si>
    <t>Completion</t>
  </si>
  <si>
    <t>Released HLOC</t>
  </si>
  <si>
    <t>Total</t>
  </si>
  <si>
    <t>Support Milestones</t>
  </si>
  <si>
    <t>Employment</t>
  </si>
  <si>
    <t>Health/Nutrition</t>
  </si>
  <si>
    <t>Child Care Services</t>
  </si>
  <si>
    <t>Family Counseling</t>
  </si>
  <si>
    <t>Parenting Classes</t>
  </si>
  <si>
    <t>Subtotal</t>
  </si>
  <si>
    <t>County:</t>
  </si>
  <si>
    <t>Individuals</t>
  </si>
  <si>
    <t>Bid Summary</t>
  </si>
  <si>
    <t>Service</t>
  </si>
  <si>
    <t>Provided</t>
  </si>
  <si>
    <t>Max</t>
  </si>
  <si>
    <t>Offenders to Serve</t>
  </si>
  <si>
    <t>Administrative Fee</t>
  </si>
  <si>
    <t>Rate</t>
  </si>
  <si>
    <t>Support</t>
  </si>
  <si>
    <t>CBI Booster</t>
  </si>
  <si>
    <t>Value</t>
  </si>
  <si>
    <t>Success</t>
  </si>
  <si>
    <t>Enroll</t>
  </si>
  <si>
    <t>Vendor: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</si>
  <si>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</si>
  <si>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</si>
  <si>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</si>
  <si>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</si>
  <si>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</si>
  <si>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</si>
  <si>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</si>
  <si>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</si>
  <si>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</si>
  <si>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</si>
  <si>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</si>
  <si>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</si>
  <si>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</si>
  <si>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</si>
  <si>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</si>
  <si>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</si>
  <si>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</si>
  <si>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</si>
  <si>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</si>
  <si>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</si>
  <si>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</si>
  <si>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</si>
  <si>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</si>
  <si>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</si>
  <si>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</si>
  <si>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</si>
  <si>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</si>
  <si>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</si>
  <si>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</si>
  <si>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</si>
  <si>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</si>
  <si>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</si>
  <si>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</si>
  <si>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</si>
  <si>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</si>
  <si>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</si>
  <si>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</si>
  <si>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</si>
  <si>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</si>
  <si>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</si>
  <si>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</si>
  <si>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</si>
  <si>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</si>
  <si>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</si>
  <si>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</si>
  <si>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</si>
  <si>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</si>
  <si>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</si>
  <si>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</si>
  <si>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</si>
  <si>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</si>
  <si>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</si>
  <si>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</si>
  <si>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</si>
  <si>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</si>
  <si>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</si>
  <si>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</si>
  <si>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</si>
  <si>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</si>
  <si>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</si>
  <si>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</si>
  <si>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</si>
  <si>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</si>
  <si>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</si>
  <si>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</si>
  <si>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</si>
  <si>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</si>
  <si>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</si>
  <si>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</si>
  <si>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</si>
  <si>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</si>
  <si>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</si>
  <si>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</si>
  <si>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</si>
  <si>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</si>
  <si>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</si>
  <si>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</si>
  <si>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</si>
  <si>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</si>
  <si>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</si>
  <si>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</si>
  <si>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</si>
  <si>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</si>
  <si>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</si>
  <si>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</si>
  <si>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</si>
  <si>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</si>
  <si>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</si>
  <si>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</si>
  <si>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</si>
  <si>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</si>
  <si>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</si>
  <si>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</si>
  <si>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</si>
  <si>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</si>
  <si>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</si>
  <si>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</si>
  <si>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</si>
  <si>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</si>
  <si>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</si>
  <si>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</si>
  <si>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Performance Pay Structure</t>
  </si>
  <si>
    <t xml:space="preserve">Award Range </t>
  </si>
  <si>
    <t>(Based on number groups bid)</t>
  </si>
  <si>
    <t>120 - 180 Days</t>
  </si>
  <si>
    <t>N</t>
  </si>
  <si>
    <t>IOP</t>
  </si>
  <si>
    <t>Education/Vocation</t>
  </si>
  <si>
    <t xml:space="preserve">RRS RFP# </t>
  </si>
  <si>
    <t>IOP A/C</t>
  </si>
  <si>
    <t>CBI (50%)</t>
  </si>
  <si>
    <t>IOP (15%)</t>
  </si>
  <si>
    <t>ROP (15%)</t>
  </si>
  <si>
    <t>Support Milestones (20%)</t>
  </si>
  <si>
    <t>Support Milestones (80%)</t>
  </si>
  <si>
    <t>Support Milestones (50%)</t>
  </si>
  <si>
    <t>Happy Valley Service</t>
  </si>
  <si>
    <t>COST PROPOSAL WORKSHEET  - CBI AND CBI BOOSTER</t>
  </si>
  <si>
    <t>COST PROPOSAL WORKSHEET  - CBI, ROP, IOP AND AFTERCARE</t>
  </si>
  <si>
    <t>Total Priority Population</t>
  </si>
  <si>
    <t>35% of Population</t>
  </si>
  <si>
    <t>Offenders in the Priority Population by County</t>
  </si>
  <si>
    <t>as of 12/31/2018</t>
  </si>
  <si>
    <t>Includes Probation/Post-Release/Dual Supervision</t>
  </si>
  <si>
    <t>(Eligible, CRV &amp; PR3)</t>
  </si>
  <si>
    <t>RFP#:</t>
  </si>
  <si>
    <t>RRS RFP#:</t>
  </si>
  <si>
    <t>Location:I:\APPS\UNIVERSA\JRA-IMPLEMENTATION\RECIDREDUCTION\SR1902-04</t>
  </si>
  <si>
    <t xml:space="preserve">* Totals from Stats report of all L1, L2, L3, CRVs and PR 3s as of 12/31/18 </t>
  </si>
  <si>
    <t>CBI (100%)</t>
  </si>
  <si>
    <t>CBI Booster (23%)</t>
  </si>
  <si>
    <t>ROP (50%)</t>
  </si>
  <si>
    <t>Rop A/C (10%)</t>
  </si>
  <si>
    <t>IOP A/C (10%)</t>
  </si>
  <si>
    <t>Total Individuals</t>
  </si>
  <si>
    <t>IOP (50%)</t>
  </si>
  <si>
    <t>19-RFP-014644-JJX</t>
  </si>
  <si>
    <t>RRS RFP</t>
  </si>
  <si>
    <t>Revised 4/24/19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</si>
</sst>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  <numFmt numFmtId="166" formatCode="0_);\(0\)"/>
    <numFmt numFmtId="167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3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16">
    <xf numFmtId="0" fontId="0" fillId="0" borderId="0" xfId="0"/>
    <xf numFmtId="0" fontId="1" fillId="0" borderId="0" xfId="0" applyFont="1"/>
    <xf numFmtId="0" fontId="1" fillId="0" borderId="3" xfId="0" applyFont="1" applyBorder="1"/>
    <xf numFmtId="0" fontId="2" fillId="2" borderId="4" xfId="0" applyFont="1" applyFill="1" applyBorder="1" applyProtection="1"/>
    <xf numFmtId="0" fontId="2" fillId="0" borderId="4" xfId="0" applyFont="1" applyFill="1" applyBorder="1"/>
    <xf numFmtId="0" fontId="1" fillId="0" borderId="4" xfId="0" applyFont="1" applyFill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5" xfId="0" applyFont="1" applyFill="1" applyBorder="1" applyProtection="1"/>
    <xf numFmtId="0" fontId="1" fillId="4" borderId="5" xfId="0" applyFont="1" applyFill="1" applyBorder="1" applyProtection="1">
      <protection locked="0"/>
    </xf>
    <xf numFmtId="0" fontId="1" fillId="0" borderId="8" xfId="0" applyFont="1" applyBorder="1"/>
    <xf numFmtId="0" fontId="1" fillId="0" borderId="0" xfId="0" applyFont="1" applyBorder="1"/>
    <xf numFmtId="7" fontId="1" fillId="4" borderId="5" xfId="0" applyNumberFormat="1" applyFont="1" applyFill="1" applyBorder="1" applyProtection="1">
      <protection locked="0"/>
    </xf>
    <xf numFmtId="164" fontId="1" fillId="4" borderId="5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164" fontId="1" fillId="3" borderId="5" xfId="0" applyNumberFormat="1" applyFont="1" applyFill="1" applyBorder="1" applyProtection="1"/>
    <xf numFmtId="10" fontId="1" fillId="3" borderId="5" xfId="0" applyNumberFormat="1" applyFont="1" applyFill="1" applyBorder="1" applyProtection="1"/>
    <xf numFmtId="164" fontId="2" fillId="3" borderId="5" xfId="0" applyNumberFormat="1" applyFont="1" applyFill="1" applyBorder="1" applyProtection="1"/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 applyProtection="1">
      <alignment horizontal="center"/>
    </xf>
    <xf numFmtId="165" fontId="1" fillId="0" borderId="5" xfId="0" applyNumberFormat="1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9" fontId="1" fillId="0" borderId="5" xfId="0" applyNumberFormat="1" applyFont="1" applyBorder="1" applyProtection="1"/>
    <xf numFmtId="164" fontId="1" fillId="3" borderId="11" xfId="0" applyNumberFormat="1" applyFont="1" applyFill="1" applyBorder="1" applyProtection="1"/>
    <xf numFmtId="0" fontId="1" fillId="0" borderId="7" xfId="0" applyFont="1" applyBorder="1" applyAlignment="1" applyProtection="1">
      <alignment horizontal="center"/>
    </xf>
    <xf numFmtId="9" fontId="1" fillId="0" borderId="7" xfId="0" applyNumberFormat="1" applyFont="1" applyBorder="1" applyAlignment="1" applyProtection="1">
      <alignment horizontal="center"/>
    </xf>
    <xf numFmtId="9" fontId="2" fillId="0" borderId="5" xfId="0" applyNumberFormat="1" applyFont="1" applyBorder="1" applyProtection="1"/>
    <xf numFmtId="0" fontId="2" fillId="0" borderId="0" xfId="0" applyFont="1" applyBorder="1" applyProtection="1"/>
    <xf numFmtId="0" fontId="1" fillId="0" borderId="0" xfId="0" applyFont="1" applyFill="1" applyBorder="1" applyAlignment="1">
      <alignment horizontal="center"/>
    </xf>
    <xf numFmtId="0" fontId="1" fillId="0" borderId="14" xfId="0" applyFont="1" applyBorder="1"/>
    <xf numFmtId="9" fontId="1" fillId="0" borderId="5" xfId="0" applyNumberFormat="1" applyFont="1" applyBorder="1" applyAlignment="1" applyProtection="1">
      <alignment horizontal="center"/>
    </xf>
    <xf numFmtId="0" fontId="1" fillId="5" borderId="5" xfId="0" applyFont="1" applyFill="1" applyBorder="1" applyAlignment="1" applyProtection="1">
      <alignment horizontal="center"/>
      <protection locked="0"/>
    </xf>
    <xf numFmtId="9" fontId="1" fillId="0" borderId="5" xfId="0" applyNumberFormat="1" applyFont="1" applyFill="1" applyBorder="1" applyAlignment="1" applyProtection="1">
      <alignment horizontal="center"/>
    </xf>
    <xf numFmtId="0" fontId="1" fillId="0" borderId="9" xfId="0" applyFont="1" applyBorder="1" applyAlignment="1">
      <alignment horizontal="right"/>
    </xf>
    <xf numFmtId="0" fontId="1" fillId="6" borderId="0" xfId="0" applyFont="1" applyFill="1"/>
    <xf numFmtId="0" fontId="2" fillId="6" borderId="10" xfId="0" applyFont="1" applyFill="1" applyBorder="1"/>
    <xf numFmtId="164" fontId="2" fillId="3" borderId="2" xfId="0" applyNumberFormat="1" applyFont="1" applyFill="1" applyBorder="1" applyProtection="1"/>
    <xf numFmtId="164" fontId="2" fillId="6" borderId="10" xfId="0" applyNumberFormat="1" applyFont="1" applyFill="1" applyBorder="1" applyProtection="1"/>
    <xf numFmtId="0" fontId="1" fillId="6" borderId="10" xfId="0" applyFont="1" applyFill="1" applyBorder="1" applyProtection="1"/>
    <xf numFmtId="0" fontId="1" fillId="6" borderId="10" xfId="0" applyFont="1" applyFill="1" applyBorder="1"/>
    <xf numFmtId="0" fontId="1" fillId="0" borderId="15" xfId="0" applyFont="1" applyBorder="1"/>
    <xf numFmtId="164" fontId="1" fillId="3" borderId="13" xfId="0" applyNumberFormat="1" applyFont="1" applyFill="1" applyBorder="1" applyProtection="1"/>
    <xf numFmtId="0" fontId="2" fillId="6" borderId="9" xfId="0" applyFont="1" applyFill="1" applyBorder="1"/>
    <xf numFmtId="9" fontId="2" fillId="0" borderId="2" xfId="0" applyNumberFormat="1" applyFont="1" applyBorder="1" applyProtection="1"/>
    <xf numFmtId="0" fontId="2" fillId="6" borderId="5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0" borderId="12" xfId="0" applyFont="1" applyBorder="1"/>
    <xf numFmtId="3" fontId="1" fillId="3" borderId="16" xfId="0" applyNumberFormat="1" applyFont="1" applyFill="1" applyBorder="1"/>
    <xf numFmtId="0" fontId="1" fillId="3" borderId="17" xfId="0" applyFont="1" applyFill="1" applyBorder="1"/>
    <xf numFmtId="0" fontId="2" fillId="0" borderId="0" xfId="0" applyFont="1" applyFill="1" applyBorder="1" applyProtection="1"/>
    <xf numFmtId="0" fontId="1" fillId="0" borderId="8" xfId="0" applyFont="1" applyBorder="1" applyAlignment="1">
      <alignment horizontal="center"/>
    </xf>
    <xf numFmtId="0" fontId="1" fillId="0" borderId="8" xfId="0" applyFont="1" applyBorder="1" applyProtection="1"/>
    <xf numFmtId="0" fontId="1" fillId="0" borderId="7" xfId="0" applyFont="1" applyBorder="1" applyProtection="1"/>
    <xf numFmtId="1" fontId="4" fillId="3" borderId="5" xfId="0" applyNumberFormat="1" applyFont="1" applyFill="1" applyBorder="1" applyProtection="1"/>
    <xf numFmtId="0" fontId="2" fillId="0" borderId="7" xfId="0" applyFont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</xf>
    <xf numFmtId="9" fontId="1" fillId="0" borderId="7" xfId="0" applyNumberFormat="1" applyFont="1" applyFill="1" applyBorder="1" applyAlignment="1" applyProtection="1">
      <alignment horizontal="center"/>
    </xf>
    <xf numFmtId="9" fontId="2" fillId="0" borderId="7" xfId="0" applyNumberFormat="1" applyFont="1" applyFill="1" applyBorder="1" applyProtection="1"/>
    <xf numFmtId="164" fontId="2" fillId="0" borderId="14" xfId="0" applyNumberFormat="1" applyFont="1" applyFill="1" applyBorder="1" applyProtection="1"/>
    <xf numFmtId="9" fontId="2" fillId="0" borderId="4" xfId="0" applyNumberFormat="1" applyFont="1" applyFill="1" applyBorder="1" applyProtection="1"/>
    <xf numFmtId="164" fontId="2" fillId="0" borderId="4" xfId="0" applyNumberFormat="1" applyFont="1" applyFill="1" applyBorder="1" applyProtection="1"/>
    <xf numFmtId="0" fontId="1" fillId="0" borderId="0" xfId="0" applyFont="1" applyFill="1"/>
    <xf numFmtId="0" fontId="2" fillId="6" borderId="8" xfId="0" applyFont="1" applyFill="1" applyBorder="1"/>
    <xf numFmtId="0" fontId="1" fillId="6" borderId="7" xfId="0" applyFont="1" applyFill="1" applyBorder="1"/>
    <xf numFmtId="0" fontId="2" fillId="0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8" xfId="0" applyFont="1" applyFill="1" applyBorder="1"/>
    <xf numFmtId="0" fontId="2" fillId="0" borderId="7" xfId="0" applyFont="1" applyBorder="1" applyProtection="1"/>
    <xf numFmtId="0" fontId="4" fillId="3" borderId="9" xfId="0" applyFont="1" applyFill="1" applyBorder="1" applyProtection="1"/>
    <xf numFmtId="0" fontId="1" fillId="2" borderId="5" xfId="0" applyFont="1" applyFill="1" applyBorder="1" applyAlignment="1" applyProtection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 applyFill="1" applyAlignment="1" applyProtection="1">
      <alignment horizontal="left"/>
    </xf>
    <xf numFmtId="0" fontId="9" fillId="0" borderId="0" xfId="0" applyFont="1" applyFill="1" applyBorder="1" applyAlignment="1">
      <alignment vertical="center"/>
    </xf>
    <xf numFmtId="0" fontId="5" fillId="0" borderId="1" xfId="0" applyFont="1" applyBorder="1" applyAlignment="1" applyProtection="1"/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left" vertical="top"/>
    </xf>
    <xf numFmtId="164" fontId="1" fillId="3" borderId="5" xfId="0" applyNumberFormat="1" applyFont="1" applyFill="1" applyBorder="1" applyAlignment="1" applyProtection="1">
      <alignment vertical="top"/>
    </xf>
    <xf numFmtId="10" fontId="1" fillId="2" borderId="11" xfId="0" applyNumberFormat="1" applyFont="1" applyFill="1" applyBorder="1" applyAlignment="1" applyProtection="1">
      <alignment vertical="top"/>
    </xf>
    <xf numFmtId="0" fontId="1" fillId="3" borderId="2" xfId="0" applyNumberFormat="1" applyFont="1" applyFill="1" applyBorder="1" applyProtection="1"/>
    <xf numFmtId="0" fontId="1" fillId="0" borderId="10" xfId="0" applyFont="1" applyBorder="1" applyAlignment="1">
      <alignment horizontal="right"/>
    </xf>
    <xf numFmtId="10" fontId="1" fillId="0" borderId="10" xfId="0" applyNumberFormat="1" applyFont="1" applyFill="1" applyBorder="1" applyAlignment="1" applyProtection="1">
      <alignment vertical="top"/>
    </xf>
    <xf numFmtId="0" fontId="1" fillId="7" borderId="0" xfId="0" applyFont="1" applyFill="1" applyBorder="1"/>
    <xf numFmtId="0" fontId="1" fillId="7" borderId="14" xfId="0" applyFont="1" applyFill="1" applyBorder="1"/>
    <xf numFmtId="0" fontId="1" fillId="7" borderId="0" xfId="0" applyFont="1" applyFill="1" applyBorder="1" applyAlignment="1">
      <alignment horizontal="center"/>
    </xf>
    <xf numFmtId="9" fontId="1" fillId="7" borderId="0" xfId="0" applyNumberFormat="1" applyFont="1" applyFill="1" applyBorder="1" applyProtection="1"/>
    <xf numFmtId="9" fontId="1" fillId="0" borderId="0" xfId="0" applyNumberFormat="1" applyFont="1" applyFill="1" applyBorder="1" applyAlignment="1" applyProtection="1">
      <alignment horizontal="center"/>
    </xf>
    <xf numFmtId="0" fontId="2" fillId="0" borderId="8" xfId="0" applyFont="1" applyBorder="1" applyProtection="1"/>
    <xf numFmtId="9" fontId="2" fillId="7" borderId="0" xfId="0" applyNumberFormat="1" applyFont="1" applyFill="1" applyBorder="1" applyProtection="1"/>
    <xf numFmtId="9" fontId="2" fillId="0" borderId="11" xfId="0" applyNumberFormat="1" applyFont="1" applyFill="1" applyBorder="1" applyProtection="1"/>
    <xf numFmtId="164" fontId="1" fillId="0" borderId="0" xfId="0" applyNumberFormat="1" applyFont="1"/>
    <xf numFmtId="9" fontId="1" fillId="0" borderId="5" xfId="0" applyNumberFormat="1" applyFont="1" applyFill="1" applyBorder="1" applyProtection="1"/>
    <xf numFmtId="165" fontId="1" fillId="0" borderId="5" xfId="0" applyNumberFormat="1" applyFont="1" applyFill="1" applyBorder="1" applyAlignment="1" applyProtection="1">
      <alignment horizontal="center"/>
    </xf>
    <xf numFmtId="0" fontId="1" fillId="6" borderId="11" xfId="0" applyFont="1" applyFill="1" applyBorder="1" applyAlignment="1">
      <alignment horizontal="center"/>
    </xf>
    <xf numFmtId="0" fontId="1" fillId="0" borderId="10" xfId="0" applyFont="1" applyBorder="1" applyAlignment="1"/>
    <xf numFmtId="0" fontId="1" fillId="0" borderId="9" xfId="0" applyFont="1" applyBorder="1" applyAlignment="1">
      <alignment horizontal="left" vertical="top"/>
    </xf>
    <xf numFmtId="0" fontId="1" fillId="0" borderId="12" xfId="0" applyFont="1" applyBorder="1" applyAlignment="1">
      <alignment horizontal="center"/>
    </xf>
    <xf numFmtId="0" fontId="1" fillId="6" borderId="14" xfId="0" applyFont="1" applyFill="1" applyBorder="1"/>
    <xf numFmtId="0" fontId="1" fillId="6" borderId="11" xfId="0" applyFont="1" applyFill="1" applyBorder="1" applyProtection="1"/>
    <xf numFmtId="0" fontId="1" fillId="0" borderId="1" xfId="0" applyFont="1" applyBorder="1" applyAlignment="1"/>
    <xf numFmtId="164" fontId="1" fillId="3" borderId="21" xfId="0" applyNumberFormat="1" applyFont="1" applyFill="1" applyBorder="1" applyProtection="1"/>
    <xf numFmtId="0" fontId="1" fillId="0" borderId="22" xfId="0" applyFont="1" applyBorder="1"/>
    <xf numFmtId="164" fontId="1" fillId="3" borderId="23" xfId="0" applyNumberFormat="1" applyFont="1" applyFill="1" applyBorder="1" applyProtection="1"/>
    <xf numFmtId="0" fontId="1" fillId="0" borderId="24" xfId="0" applyFont="1" applyBorder="1"/>
    <xf numFmtId="164" fontId="2" fillId="3" borderId="23" xfId="0" applyNumberFormat="1" applyFont="1" applyFill="1" applyBorder="1" applyProtection="1"/>
    <xf numFmtId="164" fontId="1" fillId="3" borderId="23" xfId="0" applyNumberFormat="1" applyFont="1" applyFill="1" applyBorder="1" applyAlignment="1" applyProtection="1">
      <alignment vertical="top"/>
    </xf>
    <xf numFmtId="0" fontId="3" fillId="0" borderId="25" xfId="0" applyFont="1" applyBorder="1"/>
    <xf numFmtId="0" fontId="2" fillId="0" borderId="26" xfId="0" applyFont="1" applyBorder="1" applyAlignment="1">
      <alignment horizontal="right"/>
    </xf>
    <xf numFmtId="164" fontId="2" fillId="3" borderId="27" xfId="0" applyNumberFormat="1" applyFont="1" applyFill="1" applyBorder="1" applyProtection="1"/>
    <xf numFmtId="0" fontId="1" fillId="0" borderId="26" xfId="0" applyFont="1" applyBorder="1" applyAlignment="1"/>
    <xf numFmtId="0" fontId="1" fillId="0" borderId="26" xfId="0" applyFont="1" applyBorder="1"/>
    <xf numFmtId="0" fontId="1" fillId="0" borderId="28" xfId="0" applyFont="1" applyBorder="1"/>
    <xf numFmtId="164" fontId="2" fillId="3" borderId="29" xfId="0" applyNumberFormat="1" applyFont="1" applyFill="1" applyBorder="1" applyProtection="1"/>
    <xf numFmtId="9" fontId="2" fillId="0" borderId="12" xfId="0" applyNumberFormat="1" applyFont="1" applyFill="1" applyBorder="1" applyProtection="1"/>
    <xf numFmtId="0" fontId="1" fillId="7" borderId="14" xfId="0" applyFont="1" applyFill="1" applyBorder="1" applyAlignment="1">
      <alignment horizontal="center"/>
    </xf>
    <xf numFmtId="9" fontId="1" fillId="7" borderId="14" xfId="0" applyNumberFormat="1" applyFont="1" applyFill="1" applyBorder="1" applyProtection="1"/>
    <xf numFmtId="9" fontId="2" fillId="7" borderId="33" xfId="0" applyNumberFormat="1" applyFont="1" applyFill="1" applyBorder="1" applyProtection="1"/>
    <xf numFmtId="0" fontId="2" fillId="6" borderId="18" xfId="0" applyFont="1" applyFill="1" applyBorder="1"/>
    <xf numFmtId="0" fontId="1" fillId="6" borderId="19" xfId="0" applyFont="1" applyFill="1" applyBorder="1"/>
    <xf numFmtId="0" fontId="2" fillId="6" borderId="19" xfId="0" applyFont="1" applyFill="1" applyBorder="1"/>
    <xf numFmtId="0" fontId="1" fillId="6" borderId="20" xfId="0" applyFont="1" applyFill="1" applyBorder="1"/>
    <xf numFmtId="0" fontId="1" fillId="0" borderId="10" xfId="0" applyFont="1" applyBorder="1" applyAlignment="1">
      <alignment horizontal="left" vertical="top"/>
    </xf>
    <xf numFmtId="10" fontId="1" fillId="2" borderId="10" xfId="0" applyNumberFormat="1" applyFont="1" applyFill="1" applyBorder="1" applyAlignment="1" applyProtection="1">
      <alignment vertical="top"/>
    </xf>
    <xf numFmtId="0" fontId="2" fillId="0" borderId="10" xfId="0" applyFont="1" applyBorder="1" applyAlignment="1">
      <alignment horizontal="right"/>
    </xf>
    <xf numFmtId="0" fontId="1" fillId="0" borderId="14" xfId="0" applyFont="1" applyFill="1" applyBorder="1"/>
    <xf numFmtId="0" fontId="1" fillId="6" borderId="11" xfId="0" applyFont="1" applyFill="1" applyBorder="1"/>
    <xf numFmtId="0" fontId="1" fillId="0" borderId="4" xfId="0" applyFont="1" applyFill="1" applyBorder="1" applyAlignment="1">
      <alignment horizontal="center"/>
    </xf>
    <xf numFmtId="9" fontId="1" fillId="0" borderId="4" xfId="0" applyNumberFormat="1" applyFont="1" applyFill="1" applyBorder="1" applyAlignment="1" applyProtection="1">
      <alignment horizontal="center"/>
    </xf>
    <xf numFmtId="0" fontId="1" fillId="0" borderId="14" xfId="0" applyFont="1" applyFill="1" applyBorder="1" applyAlignment="1" applyProtection="1">
      <alignment horizontal="center"/>
    </xf>
    <xf numFmtId="9" fontId="2" fillId="0" borderId="9" xfId="0" applyNumberFormat="1" applyFont="1" applyFill="1" applyBorder="1" applyProtection="1"/>
    <xf numFmtId="0" fontId="1" fillId="8" borderId="0" xfId="0" applyFont="1" applyFill="1" applyBorder="1"/>
    <xf numFmtId="0" fontId="1" fillId="8" borderId="14" xfId="0" applyFont="1" applyFill="1" applyBorder="1"/>
    <xf numFmtId="0" fontId="1" fillId="8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9" fontId="1" fillId="8" borderId="0" xfId="0" applyNumberFormat="1" applyFont="1" applyFill="1" applyBorder="1" applyProtection="1"/>
    <xf numFmtId="164" fontId="1" fillId="8" borderId="0" xfId="0" applyNumberFormat="1" applyFont="1" applyFill="1" applyBorder="1" applyProtection="1"/>
    <xf numFmtId="0" fontId="1" fillId="8" borderId="0" xfId="0" applyFont="1" applyFill="1" applyBorder="1" applyProtection="1"/>
    <xf numFmtId="164" fontId="1" fillId="8" borderId="14" xfId="0" applyNumberFormat="1" applyFont="1" applyFill="1" applyBorder="1" applyProtection="1"/>
    <xf numFmtId="9" fontId="2" fillId="8" borderId="0" xfId="0" applyNumberFormat="1" applyFont="1" applyFill="1" applyBorder="1" applyProtection="1"/>
    <xf numFmtId="164" fontId="2" fillId="8" borderId="0" xfId="0" applyNumberFormat="1" applyFont="1" applyFill="1" applyBorder="1" applyProtection="1"/>
    <xf numFmtId="0" fontId="2" fillId="8" borderId="0" xfId="0" applyFont="1" applyFill="1" applyBorder="1" applyProtection="1"/>
    <xf numFmtId="164" fontId="2" fillId="8" borderId="14" xfId="0" applyNumberFormat="1" applyFont="1" applyFill="1" applyBorder="1" applyProtection="1"/>
    <xf numFmtId="0" fontId="2" fillId="6" borderId="36" xfId="0" applyFont="1" applyFill="1" applyBorder="1"/>
    <xf numFmtId="0" fontId="1" fillId="8" borderId="35" xfId="0" applyFont="1" applyFill="1" applyBorder="1" applyAlignment="1">
      <alignment horizontal="center"/>
    </xf>
    <xf numFmtId="0" fontId="1" fillId="8" borderId="31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center"/>
    </xf>
    <xf numFmtId="0" fontId="1" fillId="8" borderId="38" xfId="0" applyFont="1" applyFill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1" fillId="8" borderId="32" xfId="0" applyFont="1" applyFill="1" applyBorder="1" applyAlignment="1">
      <alignment horizontal="center"/>
    </xf>
    <xf numFmtId="0" fontId="2" fillId="0" borderId="3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0" fontId="2" fillId="6" borderId="20" xfId="0" applyFont="1" applyFill="1" applyBorder="1" applyAlignment="1">
      <alignment vertical="center"/>
    </xf>
    <xf numFmtId="0" fontId="1" fillId="0" borderId="11" xfId="0" applyFont="1" applyBorder="1" applyAlignment="1"/>
    <xf numFmtId="0" fontId="1" fillId="0" borderId="11" xfId="0" applyFont="1" applyBorder="1" applyAlignment="1">
      <alignment horizontal="left" vertical="top"/>
    </xf>
    <xf numFmtId="0" fontId="1" fillId="3" borderId="39" xfId="0" applyNumberFormat="1" applyFont="1" applyFill="1" applyBorder="1" applyProtection="1"/>
    <xf numFmtId="9" fontId="2" fillId="0" borderId="40" xfId="0" applyNumberFormat="1" applyFont="1" applyFill="1" applyBorder="1" applyProtection="1"/>
    <xf numFmtId="10" fontId="1" fillId="3" borderId="23" xfId="0" applyNumberFormat="1" applyFont="1" applyFill="1" applyBorder="1" applyProtection="1"/>
    <xf numFmtId="0" fontId="2" fillId="0" borderId="11" xfId="0" applyFont="1" applyBorder="1" applyAlignment="1">
      <alignment horizontal="right"/>
    </xf>
    <xf numFmtId="0" fontId="5" fillId="0" borderId="0" xfId="0" applyFont="1" applyBorder="1" applyAlignment="1" applyProtection="1"/>
    <xf numFmtId="164" fontId="1" fillId="3" borderId="39" xfId="0" applyNumberFormat="1" applyFont="1" applyFill="1" applyBorder="1" applyProtection="1"/>
    <xf numFmtId="0" fontId="1" fillId="0" borderId="41" xfId="0" applyFont="1" applyBorder="1" applyAlignment="1"/>
    <xf numFmtId="0" fontId="1" fillId="3" borderId="5" xfId="0" applyFont="1" applyFill="1" applyBorder="1" applyAlignment="1" applyProtection="1"/>
    <xf numFmtId="166" fontId="1" fillId="4" borderId="5" xfId="0" applyNumberFormat="1" applyFont="1" applyFill="1" applyBorder="1" applyProtection="1">
      <protection locked="0"/>
    </xf>
    <xf numFmtId="165" fontId="1" fillId="8" borderId="0" xfId="0" applyNumberFormat="1" applyFont="1" applyFill="1" applyBorder="1" applyAlignment="1">
      <alignment horizontal="center"/>
    </xf>
    <xf numFmtId="165" fontId="1" fillId="0" borderId="10" xfId="0" applyNumberFormat="1" applyFont="1" applyBorder="1" applyAlignment="1">
      <alignment horizontal="left" vertical="top"/>
    </xf>
    <xf numFmtId="0" fontId="1" fillId="0" borderId="25" xfId="0" applyFont="1" applyBorder="1"/>
    <xf numFmtId="0" fontId="1" fillId="0" borderId="24" xfId="0" applyFont="1" applyBorder="1" applyAlignment="1">
      <alignment horizontal="left" indent="1"/>
    </xf>
    <xf numFmtId="1" fontId="1" fillId="2" borderId="5" xfId="0" applyNumberFormat="1" applyFont="1" applyFill="1" applyBorder="1" applyAlignment="1" applyProtection="1">
      <alignment horizontal="center"/>
    </xf>
    <xf numFmtId="0" fontId="4" fillId="3" borderId="5" xfId="0" applyFont="1" applyFill="1" applyBorder="1" applyProtection="1"/>
    <xf numFmtId="0" fontId="11" fillId="0" borderId="0" xfId="0" applyFont="1"/>
    <xf numFmtId="0" fontId="14" fillId="0" borderId="0" xfId="0" applyFont="1"/>
    <xf numFmtId="0" fontId="6" fillId="0" borderId="0" xfId="0" applyFont="1" applyFill="1" applyAlignment="1" applyProtection="1">
      <alignment horizontal="right"/>
    </xf>
    <xf numFmtId="0" fontId="15" fillId="0" borderId="0" xfId="0" applyFont="1" applyAlignment="1">
      <alignment vertical="center"/>
    </xf>
    <xf numFmtId="8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4" borderId="5" xfId="0" applyFont="1" applyFill="1" applyBorder="1" applyAlignment="1" applyProtection="1"/>
    <xf numFmtId="43" fontId="1" fillId="0" borderId="0" xfId="1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2" fillId="6" borderId="0" xfId="0" applyFont="1" applyFill="1" applyBorder="1"/>
    <xf numFmtId="0" fontId="1" fillId="0" borderId="0" xfId="0" applyFont="1" applyBorder="1" applyAlignment="1">
      <alignment horizontal="left" indent="1"/>
    </xf>
    <xf numFmtId="0" fontId="3" fillId="0" borderId="26" xfId="0" applyFont="1" applyBorder="1"/>
    <xf numFmtId="0" fontId="1" fillId="0" borderId="0" xfId="0" applyFont="1" applyFill="1" applyBorder="1"/>
    <xf numFmtId="0" fontId="17" fillId="0" borderId="0" xfId="0" applyFont="1"/>
    <xf numFmtId="0" fontId="18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right"/>
    </xf>
    <xf numFmtId="0" fontId="7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67" fontId="0" fillId="0" borderId="0" xfId="1" applyNumberFormat="1" applyFont="1" applyAlignment="1">
      <alignment vertical="center"/>
    </xf>
    <xf numFmtId="167" fontId="12" fillId="0" borderId="0" xfId="1" applyNumberFormat="1" applyFont="1" applyFill="1" applyAlignment="1">
      <alignment vertical="center"/>
    </xf>
    <xf numFmtId="167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19" fillId="0" borderId="0" xfId="0" applyFont="1" applyAlignment="1">
      <alignment vertical="center"/>
    </xf>
    <xf numFmtId="0" fontId="8" fillId="9" borderId="0" xfId="0" applyFont="1" applyFill="1" applyAlignment="1">
      <alignment vertical="center"/>
    </xf>
    <xf numFmtId="167" fontId="0" fillId="9" borderId="0" xfId="1" applyNumberFormat="1" applyFont="1" applyFill="1" applyAlignment="1">
      <alignment vertical="center"/>
    </xf>
    <xf numFmtId="167" fontId="12" fillId="9" borderId="0" xfId="1" applyNumberFormat="1" applyFont="1" applyFill="1" applyAlignment="1">
      <alignment vertical="center"/>
    </xf>
    <xf numFmtId="0" fontId="0" fillId="9" borderId="0" xfId="0" applyFill="1" applyAlignment="1">
      <alignment horizontal="center" vertical="center"/>
    </xf>
    <xf numFmtId="167" fontId="0" fillId="9" borderId="0" xfId="0" applyNumberFormat="1" applyFill="1" applyAlignment="1">
      <alignment vertical="center"/>
    </xf>
    <xf numFmtId="0" fontId="0" fillId="9" borderId="0" xfId="0" applyFill="1" applyAlignment="1">
      <alignment vertical="center"/>
    </xf>
    <xf numFmtId="167" fontId="0" fillId="9" borderId="1" xfId="0" applyNumberFormat="1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8" fillId="9" borderId="0" xfId="0" applyFont="1" applyFill="1" applyBorder="1" applyAlignment="1">
      <alignment vertical="center"/>
    </xf>
    <xf numFmtId="167" fontId="0" fillId="9" borderId="0" xfId="1" applyNumberFormat="1" applyFont="1" applyFill="1" applyBorder="1" applyAlignment="1">
      <alignment vertical="center"/>
    </xf>
    <xf numFmtId="167" fontId="12" fillId="9" borderId="0" xfId="1" applyNumberFormat="1" applyFont="1" applyFill="1" applyBorder="1" applyAlignment="1">
      <alignment vertical="center"/>
    </xf>
    <xf numFmtId="0" fontId="0" fillId="9" borderId="0" xfId="0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9" borderId="0" xfId="0" applyNumberFormat="1" applyFill="1" applyAlignment="1">
      <alignment horizontal="center" vertical="center"/>
    </xf>
    <xf numFmtId="3" fontId="0" fillId="9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4" borderId="5" xfId="0" applyFont="1" applyFill="1" applyBorder="1" applyAlignment="1" applyProtection="1">
      <protection locked="0"/>
    </xf>
    <xf numFmtId="0" fontId="7" fillId="0" borderId="0" xfId="0" applyFont="1" applyAlignment="1" applyProtection="1">
      <alignment horizontal="left"/>
      <protection hidden="1"/>
    </xf>
    <xf numFmtId="0" fontId="2" fillId="2" borderId="4" xfId="0" applyFont="1" applyFill="1" applyBorder="1" applyProtection="1">
      <protection hidden="1"/>
    </xf>
    <xf numFmtId="0" fontId="1" fillId="2" borderId="5" xfId="0" applyFont="1" applyFill="1" applyBorder="1" applyAlignment="1" applyProtection="1">
      <alignment horizontal="center"/>
      <protection hidden="1"/>
    </xf>
    <xf numFmtId="0" fontId="1" fillId="3" borderId="5" xfId="0" applyFont="1" applyFill="1" applyBorder="1" applyProtection="1">
      <protection hidden="1"/>
    </xf>
    <xf numFmtId="1" fontId="1" fillId="2" borderId="5" xfId="0" applyNumberFormat="1" applyFont="1" applyFill="1" applyBorder="1" applyAlignment="1" applyProtection="1">
      <alignment horizontal="center"/>
      <protection hidden="1"/>
    </xf>
    <xf numFmtId="3" fontId="1" fillId="3" borderId="16" xfId="0" applyNumberFormat="1" applyFont="1" applyFill="1" applyBorder="1" applyProtection="1">
      <protection hidden="1"/>
    </xf>
    <xf numFmtId="0" fontId="4" fillId="3" borderId="9" xfId="0" applyFont="1" applyFill="1" applyBorder="1" applyProtection="1">
      <protection hidden="1"/>
    </xf>
    <xf numFmtId="1" fontId="4" fillId="3" borderId="5" xfId="0" applyNumberFormat="1" applyFont="1" applyFill="1" applyBorder="1" applyProtection="1">
      <protection hidden="1"/>
    </xf>
    <xf numFmtId="0" fontId="4" fillId="3" borderId="5" xfId="0" applyFont="1" applyFill="1" applyBorder="1" applyProtection="1">
      <protection hidden="1"/>
    </xf>
    <xf numFmtId="0" fontId="1" fillId="3" borderId="5" xfId="0" applyFont="1" applyFill="1" applyBorder="1" applyAlignment="1" applyProtection="1">
      <protection hidden="1"/>
    </xf>
    <xf numFmtId="164" fontId="1" fillId="3" borderId="11" xfId="0" applyNumberFormat="1" applyFont="1" applyFill="1" applyBorder="1" applyProtection="1">
      <protection hidden="1"/>
    </xf>
    <xf numFmtId="164" fontId="2" fillId="3" borderId="5" xfId="0" applyNumberFormat="1" applyFont="1" applyFill="1" applyBorder="1" applyProtection="1">
      <protection hidden="1"/>
    </xf>
    <xf numFmtId="164" fontId="1" fillId="3" borderId="5" xfId="0" applyNumberFormat="1" applyFont="1" applyFill="1" applyBorder="1" applyProtection="1">
      <protection hidden="1"/>
    </xf>
    <xf numFmtId="164" fontId="2" fillId="3" borderId="2" xfId="0" applyNumberFormat="1" applyFont="1" applyFill="1" applyBorder="1" applyProtection="1">
      <protection hidden="1"/>
    </xf>
    <xf numFmtId="164" fontId="1" fillId="3" borderId="13" xfId="0" applyNumberFormat="1" applyFont="1" applyFill="1" applyBorder="1" applyProtection="1">
      <protection hidden="1"/>
    </xf>
    <xf numFmtId="0" fontId="1" fillId="3" borderId="2" xfId="0" applyNumberFormat="1" applyFont="1" applyFill="1" applyBorder="1" applyProtection="1">
      <protection hidden="1"/>
    </xf>
    <xf numFmtId="164" fontId="1" fillId="3" borderId="5" xfId="0" applyNumberFormat="1" applyFont="1" applyFill="1" applyBorder="1" applyAlignment="1" applyProtection="1">
      <alignment vertical="top"/>
      <protection hidden="1"/>
    </xf>
    <xf numFmtId="164" fontId="2" fillId="3" borderId="2" xfId="0" applyNumberFormat="1" applyFont="1" applyFill="1" applyBorder="1" applyAlignment="1" applyProtection="1">
      <alignment horizontal="right" vertical="center"/>
      <protection hidden="1"/>
    </xf>
    <xf numFmtId="164" fontId="2" fillId="3" borderId="37" xfId="0" applyNumberFormat="1" applyFont="1" applyFill="1" applyBorder="1" applyAlignment="1" applyProtection="1">
      <alignment horizontal="right" vertical="center"/>
      <protection hidden="1"/>
    </xf>
    <xf numFmtId="10" fontId="1" fillId="3" borderId="5" xfId="0" applyNumberFormat="1" applyFont="1" applyFill="1" applyBorder="1" applyProtection="1">
      <protection hidden="1"/>
    </xf>
    <xf numFmtId="164" fontId="2" fillId="3" borderId="27" xfId="0" applyNumberFormat="1" applyFont="1" applyFill="1" applyBorder="1" applyProtection="1">
      <protection hidden="1"/>
    </xf>
    <xf numFmtId="0" fontId="1" fillId="0" borderId="0" xfId="0" applyFont="1" applyProtection="1"/>
    <xf numFmtId="0" fontId="15" fillId="0" borderId="0" xfId="0" applyFont="1" applyAlignment="1" applyProtection="1">
      <alignment vertical="center"/>
    </xf>
    <xf numFmtId="0" fontId="14" fillId="0" borderId="0" xfId="0" applyFont="1" applyProtection="1"/>
    <xf numFmtId="0" fontId="0" fillId="0" borderId="0" xfId="0" applyProtection="1"/>
    <xf numFmtId="0" fontId="7" fillId="0" borderId="0" xfId="0" applyFont="1" applyProtection="1"/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center"/>
    </xf>
    <xf numFmtId="0" fontId="2" fillId="6" borderId="9" xfId="0" applyFont="1" applyFill="1" applyBorder="1" applyProtection="1"/>
    <xf numFmtId="0" fontId="2" fillId="6" borderId="10" xfId="0" applyFont="1" applyFill="1" applyBorder="1" applyProtection="1"/>
    <xf numFmtId="0" fontId="2" fillId="6" borderId="5" xfId="0" applyFont="1" applyFill="1" applyBorder="1" applyAlignment="1" applyProtection="1">
      <alignment horizontal="center"/>
    </xf>
    <xf numFmtId="0" fontId="1" fillId="6" borderId="10" xfId="0" applyFont="1" applyFill="1" applyBorder="1" applyAlignment="1" applyProtection="1">
      <alignment horizontal="center"/>
    </xf>
    <xf numFmtId="0" fontId="1" fillId="0" borderId="3" xfId="0" applyFont="1" applyBorder="1" applyProtection="1"/>
    <xf numFmtId="0" fontId="1" fillId="0" borderId="4" xfId="0" applyFont="1" applyBorder="1" applyProtection="1"/>
    <xf numFmtId="0" fontId="2" fillId="0" borderId="4" xfId="0" applyFont="1" applyFill="1" applyBorder="1" applyProtection="1"/>
    <xf numFmtId="0" fontId="1" fillId="0" borderId="4" xfId="0" applyFont="1" applyFill="1" applyBorder="1" applyProtection="1"/>
    <xf numFmtId="0" fontId="1" fillId="0" borderId="4" xfId="0" applyFont="1" applyBorder="1" applyAlignment="1" applyProtection="1">
      <alignment horizontal="center"/>
    </xf>
    <xf numFmtId="0" fontId="1" fillId="0" borderId="6" xfId="0" applyFont="1" applyBorder="1" applyProtection="1"/>
    <xf numFmtId="0" fontId="1" fillId="0" borderId="1" xfId="0" applyFont="1" applyBorder="1" applyProtection="1"/>
    <xf numFmtId="0" fontId="1" fillId="0" borderId="1" xfId="0" applyFont="1" applyFill="1" applyBorder="1" applyProtection="1"/>
    <xf numFmtId="0" fontId="2" fillId="6" borderId="8" xfId="0" applyFont="1" applyFill="1" applyBorder="1" applyProtection="1"/>
    <xf numFmtId="0" fontId="2" fillId="6" borderId="0" xfId="0" applyFont="1" applyFill="1" applyBorder="1" applyProtection="1"/>
    <xf numFmtId="0" fontId="1" fillId="6" borderId="0" xfId="0" applyFont="1" applyFill="1" applyProtection="1"/>
    <xf numFmtId="0" fontId="1" fillId="6" borderId="7" xfId="0" applyFont="1" applyFill="1" applyBorder="1" applyProtection="1"/>
    <xf numFmtId="0" fontId="1" fillId="0" borderId="0" xfId="0" applyFont="1" applyBorder="1" applyProtection="1"/>
    <xf numFmtId="0" fontId="1" fillId="0" borderId="12" xfId="0" applyFont="1" applyBorder="1" applyProtection="1"/>
    <xf numFmtId="0" fontId="1" fillId="3" borderId="17" xfId="0" applyFont="1" applyFill="1" applyBorder="1" applyProtection="1"/>
    <xf numFmtId="0" fontId="1" fillId="0" borderId="15" xfId="0" applyFont="1" applyBorder="1" applyProtection="1"/>
    <xf numFmtId="8" fontId="1" fillId="0" borderId="0" xfId="0" applyNumberFormat="1" applyFont="1" applyProtection="1"/>
    <xf numFmtId="0" fontId="2" fillId="0" borderId="2" xfId="0" applyFont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43" fontId="1" fillId="0" borderId="0" xfId="1" applyFont="1" applyProtection="1"/>
    <xf numFmtId="0" fontId="1" fillId="0" borderId="8" xfId="0" applyFont="1" applyFill="1" applyBorder="1" applyProtection="1"/>
    <xf numFmtId="0" fontId="1" fillId="0" borderId="0" xfId="0" applyFont="1" applyFill="1" applyBorder="1" applyProtection="1"/>
    <xf numFmtId="0" fontId="1" fillId="0" borderId="0" xfId="0" applyFont="1" applyFill="1" applyProtection="1"/>
    <xf numFmtId="0" fontId="1" fillId="0" borderId="14" xfId="0" applyFont="1" applyFill="1" applyBorder="1" applyProtection="1"/>
    <xf numFmtId="0" fontId="1" fillId="8" borderId="14" xfId="0" applyFont="1" applyFill="1" applyBorder="1" applyProtection="1"/>
    <xf numFmtId="0" fontId="1" fillId="0" borderId="8" xfId="0" applyFont="1" applyBorder="1" applyAlignment="1" applyProtection="1">
      <alignment horizontal="center"/>
    </xf>
    <xf numFmtId="0" fontId="1" fillId="8" borderId="0" xfId="0" applyFont="1" applyFill="1" applyBorder="1" applyAlignment="1" applyProtection="1">
      <alignment horizontal="center"/>
    </xf>
    <xf numFmtId="0" fontId="2" fillId="8" borderId="0" xfId="0" applyFont="1" applyFill="1" applyBorder="1" applyAlignment="1" applyProtection="1">
      <alignment horizontal="center"/>
    </xf>
    <xf numFmtId="0" fontId="2" fillId="8" borderId="14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2" fillId="6" borderId="18" xfId="0" applyFont="1" applyFill="1" applyBorder="1" applyProtection="1"/>
    <xf numFmtId="0" fontId="2" fillId="6" borderId="19" xfId="0" applyFont="1" applyFill="1" applyBorder="1" applyProtection="1"/>
    <xf numFmtId="0" fontId="1" fillId="6" borderId="19" xfId="0" applyFont="1" applyFill="1" applyBorder="1" applyProtection="1"/>
    <xf numFmtId="0" fontId="2" fillId="6" borderId="36" xfId="0" applyFont="1" applyFill="1" applyBorder="1" applyProtection="1"/>
    <xf numFmtId="0" fontId="1" fillId="6" borderId="20" xfId="0" applyFont="1" applyFill="1" applyBorder="1" applyProtection="1"/>
    <xf numFmtId="0" fontId="1" fillId="0" borderId="22" xfId="0" applyFont="1" applyBorder="1" applyProtection="1"/>
    <xf numFmtId="0" fontId="1" fillId="0" borderId="9" xfId="0" applyFont="1" applyBorder="1" applyAlignment="1" applyProtection="1"/>
    <xf numFmtId="0" fontId="1" fillId="0" borderId="10" xfId="0" applyFont="1" applyBorder="1" applyAlignment="1" applyProtection="1"/>
    <xf numFmtId="0" fontId="1" fillId="0" borderId="10" xfId="0" applyFont="1" applyBorder="1" applyProtection="1"/>
    <xf numFmtId="0" fontId="1" fillId="8" borderId="38" xfId="0" applyFont="1" applyFill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8" borderId="34" xfId="0" applyFont="1" applyFill="1" applyBorder="1" applyAlignment="1" applyProtection="1">
      <alignment horizontal="center"/>
    </xf>
    <xf numFmtId="0" fontId="1" fillId="0" borderId="41" xfId="0" applyFont="1" applyBorder="1" applyAlignment="1" applyProtection="1"/>
    <xf numFmtId="0" fontId="1" fillId="0" borderId="1" xfId="0" applyFont="1" applyBorder="1" applyAlignment="1" applyProtection="1"/>
    <xf numFmtId="0" fontId="1" fillId="0" borderId="24" xfId="0" applyFont="1" applyBorder="1" applyProtection="1"/>
    <xf numFmtId="0" fontId="1" fillId="0" borderId="9" xfId="0" applyFont="1" applyBorder="1" applyAlignment="1" applyProtection="1">
      <alignment horizontal="right"/>
    </xf>
    <xf numFmtId="0" fontId="1" fillId="0" borderId="10" xfId="0" applyFont="1" applyBorder="1" applyAlignment="1" applyProtection="1">
      <alignment horizontal="right"/>
    </xf>
    <xf numFmtId="0" fontId="2" fillId="0" borderId="10" xfId="0" applyFont="1" applyBorder="1" applyAlignment="1" applyProtection="1">
      <alignment horizontal="right"/>
    </xf>
    <xf numFmtId="0" fontId="1" fillId="0" borderId="5" xfId="0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165" fontId="1" fillId="8" borderId="0" xfId="0" applyNumberFormat="1" applyFont="1" applyFill="1" applyBorder="1" applyAlignment="1" applyProtection="1">
      <alignment horizontal="center"/>
    </xf>
    <xf numFmtId="0" fontId="3" fillId="0" borderId="25" xfId="0" applyFont="1" applyBorder="1" applyProtection="1"/>
    <xf numFmtId="0" fontId="3" fillId="0" borderId="26" xfId="0" applyFont="1" applyBorder="1" applyProtection="1"/>
    <xf numFmtId="0" fontId="2" fillId="0" borderId="26" xfId="0" applyFont="1" applyBorder="1" applyAlignment="1" applyProtection="1">
      <alignment horizontal="right"/>
    </xf>
    <xf numFmtId="0" fontId="1" fillId="8" borderId="35" xfId="0" applyFont="1" applyFill="1" applyBorder="1" applyAlignment="1" applyProtection="1">
      <alignment horizontal="center"/>
    </xf>
    <xf numFmtId="0" fontId="1" fillId="8" borderId="31" xfId="0" applyFont="1" applyFill="1" applyBorder="1" applyAlignment="1" applyProtection="1">
      <alignment horizontal="center"/>
    </xf>
    <xf numFmtId="0" fontId="1" fillId="8" borderId="33" xfId="0" applyFont="1" applyFill="1" applyBorder="1" applyAlignment="1" applyProtection="1">
      <alignment horizontal="center"/>
    </xf>
    <xf numFmtId="0" fontId="1" fillId="8" borderId="32" xfId="0" applyFont="1" applyFill="1" applyBorder="1" applyAlignment="1" applyProtection="1">
      <alignment horizontal="center"/>
    </xf>
    <xf numFmtId="0" fontId="17" fillId="0" borderId="0" xfId="0" applyFont="1" applyProtection="1"/>
    <xf numFmtId="164" fontId="1" fillId="0" borderId="0" xfId="0" applyNumberFormat="1" applyFont="1" applyProtection="1"/>
    <xf numFmtId="0" fontId="18" fillId="0" borderId="0" xfId="0" applyFont="1" applyAlignment="1" applyProtection="1">
      <alignment horizontal="left" vertical="center"/>
      <protection hidden="1"/>
    </xf>
    <xf numFmtId="49" fontId="7" fillId="0" borderId="1" xfId="0" applyNumberFormat="1" applyFont="1" applyFill="1" applyBorder="1" applyAlignment="1" applyProtection="1">
      <protection hidden="1"/>
    </xf>
    <xf numFmtId="164" fontId="1" fillId="3" borderId="21" xfId="0" applyNumberFormat="1" applyFont="1" applyFill="1" applyBorder="1" applyProtection="1">
      <protection hidden="1"/>
    </xf>
    <xf numFmtId="164" fontId="1" fillId="3" borderId="23" xfId="0" applyNumberFormat="1" applyFont="1" applyFill="1" applyBorder="1" applyProtection="1">
      <protection hidden="1"/>
    </xf>
    <xf numFmtId="164" fontId="1" fillId="3" borderId="39" xfId="0" applyNumberFormat="1" applyFont="1" applyFill="1" applyBorder="1" applyProtection="1">
      <protection hidden="1"/>
    </xf>
    <xf numFmtId="0" fontId="1" fillId="3" borderId="39" xfId="0" applyNumberFormat="1" applyFont="1" applyFill="1" applyBorder="1" applyProtection="1">
      <protection hidden="1"/>
    </xf>
    <xf numFmtId="10" fontId="1" fillId="3" borderId="23" xfId="0" applyNumberFormat="1" applyFont="1" applyFill="1" applyBorder="1" applyProtection="1">
      <protection hidden="1"/>
    </xf>
    <xf numFmtId="164" fontId="2" fillId="3" borderId="29" xfId="0" applyNumberFormat="1" applyFont="1" applyFill="1" applyBorder="1" applyProtection="1">
      <protection hidden="1"/>
    </xf>
    <xf numFmtId="164" fontId="2" fillId="3" borderId="23" xfId="0" applyNumberFormat="1" applyFont="1" applyFill="1" applyBorder="1" applyProtection="1">
      <protection hidden="1"/>
    </xf>
    <xf numFmtId="164" fontId="1" fillId="3" borderId="23" xfId="0" applyNumberFormat="1" applyFont="1" applyFill="1" applyBorder="1" applyAlignment="1" applyProtection="1">
      <alignment vertical="top"/>
      <protection hidden="1"/>
    </xf>
    <xf numFmtId="0" fontId="1" fillId="6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6" borderId="14" xfId="0" applyFont="1" applyFill="1" applyBorder="1" applyProtection="1"/>
    <xf numFmtId="0" fontId="1" fillId="0" borderId="14" xfId="0" applyFont="1" applyBorder="1" applyProtection="1"/>
    <xf numFmtId="0" fontId="1" fillId="7" borderId="0" xfId="0" applyFont="1" applyFill="1" applyBorder="1" applyProtection="1"/>
    <xf numFmtId="0" fontId="1" fillId="7" borderId="14" xfId="0" applyFont="1" applyFill="1" applyBorder="1" applyProtection="1"/>
    <xf numFmtId="0" fontId="1" fillId="7" borderId="0" xfId="0" applyFont="1" applyFill="1" applyBorder="1" applyAlignment="1" applyProtection="1">
      <alignment horizontal="center"/>
    </xf>
    <xf numFmtId="0" fontId="1" fillId="7" borderId="14" xfId="0" applyFont="1" applyFill="1" applyBorder="1" applyAlignment="1" applyProtection="1">
      <alignment horizontal="center"/>
    </xf>
    <xf numFmtId="0" fontId="11" fillId="0" borderId="0" xfId="0" applyFont="1" applyProtection="1"/>
    <xf numFmtId="0" fontId="2" fillId="6" borderId="18" xfId="0" applyFont="1" applyFill="1" applyBorder="1" applyAlignment="1" applyProtection="1">
      <alignment vertical="center"/>
    </xf>
    <xf numFmtId="0" fontId="2" fillId="6" borderId="19" xfId="0" applyFont="1" applyFill="1" applyBorder="1" applyAlignment="1" applyProtection="1">
      <alignment vertical="center"/>
    </xf>
    <xf numFmtId="0" fontId="2" fillId="6" borderId="20" xfId="0" applyFont="1" applyFill="1" applyBorder="1" applyAlignment="1" applyProtection="1">
      <alignment vertical="center"/>
    </xf>
    <xf numFmtId="0" fontId="2" fillId="0" borderId="3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34" xfId="0" applyFont="1" applyFill="1" applyBorder="1" applyAlignment="1" applyProtection="1">
      <alignment vertical="center"/>
    </xf>
    <xf numFmtId="0" fontId="1" fillId="0" borderId="11" xfId="0" applyFont="1" applyBorder="1" applyProtection="1"/>
    <xf numFmtId="0" fontId="1" fillId="0" borderId="11" xfId="0" applyFont="1" applyBorder="1" applyAlignment="1" applyProtection="1"/>
    <xf numFmtId="0" fontId="1" fillId="0" borderId="24" xfId="0" applyFont="1" applyBorder="1" applyAlignment="1" applyProtection="1">
      <alignment horizontal="left" indent="1"/>
    </xf>
    <xf numFmtId="0" fontId="1" fillId="0" borderId="0" xfId="0" applyFont="1" applyBorder="1" applyAlignment="1" applyProtection="1">
      <alignment horizontal="left" indent="1"/>
    </xf>
    <xf numFmtId="0" fontId="2" fillId="0" borderId="11" xfId="0" applyFont="1" applyBorder="1" applyAlignment="1" applyProtection="1">
      <alignment horizontal="right"/>
    </xf>
    <xf numFmtId="165" fontId="1" fillId="0" borderId="10" xfId="0" applyNumberFormat="1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25" xfId="0" applyFont="1" applyBorder="1" applyProtection="1"/>
    <xf numFmtId="0" fontId="1" fillId="0" borderId="26" xfId="0" applyFont="1" applyBorder="1" applyAlignment="1" applyProtection="1"/>
    <xf numFmtId="0" fontId="1" fillId="0" borderId="26" xfId="0" applyFont="1" applyBorder="1" applyProtection="1"/>
    <xf numFmtId="0" fontId="1" fillId="0" borderId="28" xfId="0" applyFont="1" applyBorder="1" applyProtection="1"/>
    <xf numFmtId="164" fontId="1" fillId="0" borderId="1" xfId="0" applyNumberFormat="1" applyFont="1" applyFill="1" applyBorder="1" applyAlignment="1" applyProtection="1">
      <alignment vertical="top"/>
    </xf>
    <xf numFmtId="44" fontId="0" fillId="0" borderId="0" xfId="2" applyFont="1" applyProtection="1"/>
    <xf numFmtId="0" fontId="7" fillId="4" borderId="1" xfId="0" applyFont="1" applyFill="1" applyBorder="1" applyAlignment="1" applyProtection="1"/>
    <xf numFmtId="0" fontId="7" fillId="4" borderId="0" xfId="0" applyFont="1" applyFill="1" applyProtection="1"/>
    <xf numFmtId="0" fontId="7" fillId="0" borderId="1" xfId="0" applyFont="1" applyFill="1" applyBorder="1" applyAlignment="1" applyProtection="1"/>
    <xf numFmtId="44" fontId="7" fillId="0" borderId="0" xfId="2" applyFont="1" applyProtection="1"/>
    <xf numFmtId="44" fontId="1" fillId="0" borderId="0" xfId="2" applyFont="1" applyProtection="1"/>
    <xf numFmtId="0" fontId="1" fillId="4" borderId="5" xfId="0" applyFont="1" applyFill="1" applyBorder="1" applyProtection="1"/>
    <xf numFmtId="7" fontId="1" fillId="4" borderId="5" xfId="0" applyNumberFormat="1" applyFont="1" applyFill="1" applyBorder="1" applyProtection="1"/>
    <xf numFmtId="164" fontId="1" fillId="4" borderId="5" xfId="0" applyNumberFormat="1" applyFont="1" applyFill="1" applyBorder="1" applyProtection="1"/>
    <xf numFmtId="3" fontId="1" fillId="3" borderId="16" xfId="0" applyNumberFormat="1" applyFont="1" applyFill="1" applyBorder="1" applyProtection="1"/>
    <xf numFmtId="9" fontId="1" fillId="0" borderId="0" xfId="3" applyFont="1" applyProtection="1"/>
    <xf numFmtId="2" fontId="1" fillId="0" borderId="0" xfId="0" applyNumberFormat="1" applyFont="1" applyProtection="1"/>
    <xf numFmtId="44" fontId="1" fillId="0" borderId="0" xfId="2" applyFont="1" applyFill="1" applyProtection="1"/>
    <xf numFmtId="0" fontId="1" fillId="5" borderId="5" xfId="0" applyFont="1" applyFill="1" applyBorder="1" applyAlignment="1" applyProtection="1">
      <alignment horizontal="center"/>
    </xf>
    <xf numFmtId="166" fontId="1" fillId="4" borderId="5" xfId="0" applyNumberFormat="1" applyFont="1" applyFill="1" applyBorder="1" applyProtection="1"/>
    <xf numFmtId="0" fontId="17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6" borderId="19" xfId="0" applyFont="1" applyFill="1" applyBorder="1" applyAlignment="1" applyProtection="1">
      <alignment horizontal="center"/>
    </xf>
    <xf numFmtId="0" fontId="2" fillId="6" borderId="20" xfId="0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35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31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33" xfId="0" applyFont="1" applyBorder="1" applyAlignment="1" applyProtection="1">
      <alignment horizontal="left" vertical="center"/>
    </xf>
    <xf numFmtId="164" fontId="2" fillId="3" borderId="2" xfId="0" applyNumberFormat="1" applyFont="1" applyFill="1" applyBorder="1" applyAlignment="1" applyProtection="1">
      <alignment horizontal="right" vertical="center"/>
    </xf>
    <xf numFmtId="164" fontId="2" fillId="3" borderId="37" xfId="0" applyNumberFormat="1" applyFont="1" applyFill="1" applyBorder="1" applyAlignment="1" applyProtection="1">
      <alignment horizontal="right" vertical="center"/>
    </xf>
    <xf numFmtId="0" fontId="7" fillId="4" borderId="1" xfId="0" applyFont="1" applyFill="1" applyBorder="1" applyAlignment="1" applyProtection="1">
      <alignment horizontal="left"/>
    </xf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3" borderId="2" xfId="0" applyNumberFormat="1" applyFont="1" applyFill="1" applyBorder="1" applyAlignment="1" applyProtection="1">
      <alignment horizontal="right" vertical="center"/>
      <protection hidden="1"/>
    </xf>
    <xf numFmtId="164" fontId="2" fillId="3" borderId="37" xfId="0" applyNumberFormat="1" applyFont="1" applyFill="1" applyBorder="1" applyAlignment="1" applyProtection="1">
      <alignment horizontal="right" vertical="center"/>
      <protection hidden="1"/>
    </xf>
    <xf numFmtId="0" fontId="2" fillId="0" borderId="12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7" fillId="4" borderId="1" xfId="0" applyFont="1" applyFill="1" applyBorder="1" applyAlignment="1" applyProtection="1">
      <alignment horizontal="left"/>
      <protection locked="0"/>
    </xf>
    <xf numFmtId="49" fontId="7" fillId="0" borderId="1" xfId="0" applyNumberFormat="1" applyFont="1" applyBorder="1" applyAlignment="1" applyProtection="1">
      <alignment horizontal="left"/>
      <protection hidden="1"/>
    </xf>
    <xf numFmtId="0" fontId="1" fillId="0" borderId="1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sharedStrings" Target="sharedStrings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calcChain" Target="calcChai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204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4</xdr:row>
      <xdr:rowOff>9525</xdr:rowOff>
    </xdr:from>
    <xdr:to>
      <xdr:col>3</xdr:col>
      <xdr:colOff>762000</xdr:colOff>
      <xdr:row>5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D3C2B3-ACF4-4BCD-BC93-3FA71971B17B}"/>
            </a:ext>
          </a:extLst>
        </xdr:cNvPr>
        <xdr:cNvSpPr txBox="1"/>
      </xdr:nvSpPr>
      <xdr:spPr>
        <a:xfrm>
          <a:off x="2438400" y="390525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A</a:t>
          </a:r>
        </a:p>
      </xdr:txBody>
    </xdr:sp>
    <xdr:clientData/>
  </xdr:twoCellAnchor>
  <xdr:twoCellAnchor>
    <xdr:from>
      <xdr:col>5</xdr:col>
      <xdr:colOff>152400</xdr:colOff>
      <xdr:row>7</xdr:row>
      <xdr:rowOff>142875</xdr:rowOff>
    </xdr:from>
    <xdr:to>
      <xdr:col>5</xdr:col>
      <xdr:colOff>409575</xdr:colOff>
      <xdr:row>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77DE4AB-DBEE-41E4-B3A1-A1FEE6EA6BF1}"/>
            </a:ext>
          </a:extLst>
        </xdr:cNvPr>
        <xdr:cNvSpPr txBox="1"/>
      </xdr:nvSpPr>
      <xdr:spPr>
        <a:xfrm>
          <a:off x="2962275" y="1009650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B</a:t>
          </a:r>
        </a:p>
      </xdr:txBody>
    </xdr:sp>
    <xdr:clientData/>
  </xdr:twoCellAnchor>
  <xdr:twoCellAnchor>
    <xdr:from>
      <xdr:col>8</xdr:col>
      <xdr:colOff>123825</xdr:colOff>
      <xdr:row>7</xdr:row>
      <xdr:rowOff>9525</xdr:rowOff>
    </xdr:from>
    <xdr:to>
      <xdr:col>8</xdr:col>
      <xdr:colOff>381000</xdr:colOff>
      <xdr:row>8</xdr:row>
      <xdr:rowOff>28575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81CE489-3AFD-4983-9A60-46AB0A1DE0D6}"/>
            </a:ext>
          </a:extLst>
        </xdr:cNvPr>
        <xdr:cNvSpPr txBox="1"/>
      </xdr:nvSpPr>
      <xdr:spPr>
        <a:xfrm>
          <a:off x="4238625" y="876300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C</a:t>
          </a:r>
        </a:p>
      </xdr:txBody>
    </xdr:sp>
    <xdr:clientData/>
  </xdr:twoCellAnchor>
  <xdr:twoCellAnchor>
    <xdr:from>
      <xdr:col>7</xdr:col>
      <xdr:colOff>47625</xdr:colOff>
      <xdr:row>11</xdr:row>
      <xdr:rowOff>19050</xdr:rowOff>
    </xdr:from>
    <xdr:to>
      <xdr:col>8</xdr:col>
      <xdr:colOff>219075</xdr:colOff>
      <xdr:row>12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E214E83-347B-4982-83E8-4289DF16D061}"/>
            </a:ext>
          </a:extLst>
        </xdr:cNvPr>
        <xdr:cNvSpPr txBox="1"/>
      </xdr:nvSpPr>
      <xdr:spPr>
        <a:xfrm>
          <a:off x="4076700" y="1533525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D</a:t>
          </a:r>
        </a:p>
      </xdr:txBody>
    </xdr:sp>
    <xdr:clientData/>
  </xdr:twoCellAnchor>
  <xdr:twoCellAnchor>
    <xdr:from>
      <xdr:col>1</xdr:col>
      <xdr:colOff>1066800</xdr:colOff>
      <xdr:row>11</xdr:row>
      <xdr:rowOff>142875</xdr:rowOff>
    </xdr:from>
    <xdr:to>
      <xdr:col>1</xdr:col>
      <xdr:colOff>1228725</xdr:colOff>
      <xdr:row>12</xdr:row>
      <xdr:rowOff>152400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8B02732-58C1-48C8-807B-6EA36AB5F4A0}"/>
            </a:ext>
          </a:extLst>
        </xdr:cNvPr>
        <xdr:cNvSpPr txBox="1"/>
      </xdr:nvSpPr>
      <xdr:spPr>
        <a:xfrm>
          <a:off x="1171575" y="1657350"/>
          <a:ext cx="16192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E</a:t>
          </a:r>
        </a:p>
      </xdr:txBody>
    </xdr:sp>
    <xdr:clientData/>
  </xdr:twoCellAnchor>
  <xdr:twoCellAnchor>
    <xdr:from>
      <xdr:col>2</xdr:col>
      <xdr:colOff>228600</xdr:colOff>
      <xdr:row>37</xdr:row>
      <xdr:rowOff>9525</xdr:rowOff>
    </xdr:from>
    <xdr:to>
      <xdr:col>2</xdr:col>
      <xdr:colOff>485775</xdr:colOff>
      <xdr:row>38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F09F9A6-9032-4731-A8CD-3AD79114CE0B}"/>
            </a:ext>
          </a:extLst>
        </xdr:cNvPr>
        <xdr:cNvSpPr txBox="1"/>
      </xdr:nvSpPr>
      <xdr:spPr>
        <a:xfrm>
          <a:off x="1581150" y="580072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F</a:t>
          </a:r>
        </a:p>
      </xdr:txBody>
    </xdr:sp>
    <xdr:clientData/>
  </xdr:twoCellAnchor>
  <xdr:twoCellAnchor>
    <xdr:from>
      <xdr:col>2</xdr:col>
      <xdr:colOff>228600</xdr:colOff>
      <xdr:row>38</xdr:row>
      <xdr:rowOff>152400</xdr:rowOff>
    </xdr:from>
    <xdr:to>
      <xdr:col>2</xdr:col>
      <xdr:colOff>485775</xdr:colOff>
      <xdr:row>40</xdr:row>
      <xdr:rowOff>9525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46EFF5E-FD9A-422E-BD3D-6D88ECDDF424}"/>
            </a:ext>
          </a:extLst>
        </xdr:cNvPr>
        <xdr:cNvSpPr txBox="1"/>
      </xdr:nvSpPr>
      <xdr:spPr>
        <a:xfrm>
          <a:off x="1581150" y="610552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G</a:t>
          </a:r>
        </a:p>
      </xdr:txBody>
    </xdr:sp>
    <xdr:clientData/>
  </xdr:twoCellAnchor>
  <xdr:twoCellAnchor>
    <xdr:from>
      <xdr:col>2</xdr:col>
      <xdr:colOff>200025</xdr:colOff>
      <xdr:row>41</xdr:row>
      <xdr:rowOff>152400</xdr:rowOff>
    </xdr:from>
    <xdr:to>
      <xdr:col>2</xdr:col>
      <xdr:colOff>457200</xdr:colOff>
      <xdr:row>43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2B60490-2356-4251-9304-1CB304644AD4}"/>
            </a:ext>
          </a:extLst>
        </xdr:cNvPr>
        <xdr:cNvSpPr txBox="1"/>
      </xdr:nvSpPr>
      <xdr:spPr>
        <a:xfrm>
          <a:off x="1552575" y="6591300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H</a:t>
          </a:r>
        </a:p>
      </xdr:txBody>
    </xdr:sp>
    <xdr:clientData/>
  </xdr:twoCellAnchor>
  <xdr:twoCellAnchor>
    <xdr:from>
      <xdr:col>1</xdr:col>
      <xdr:colOff>990600</xdr:colOff>
      <xdr:row>29</xdr:row>
      <xdr:rowOff>9525</xdr:rowOff>
    </xdr:from>
    <xdr:to>
      <xdr:col>2</xdr:col>
      <xdr:colOff>0</xdr:colOff>
      <xdr:row>30</xdr:row>
      <xdr:rowOff>28575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6A5BCEF-D767-43F5-8504-BD344CFD2198}"/>
            </a:ext>
          </a:extLst>
        </xdr:cNvPr>
        <xdr:cNvSpPr txBox="1"/>
      </xdr:nvSpPr>
      <xdr:spPr>
        <a:xfrm>
          <a:off x="1095375" y="4448175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J</a:t>
          </a:r>
        </a:p>
      </xdr:txBody>
    </xdr:sp>
    <xdr:clientData/>
  </xdr:twoCellAnchor>
  <xdr:twoCellAnchor>
    <xdr:from>
      <xdr:col>1</xdr:col>
      <xdr:colOff>771525</xdr:colOff>
      <xdr:row>19</xdr:row>
      <xdr:rowOff>0</xdr:rowOff>
    </xdr:from>
    <xdr:to>
      <xdr:col>1</xdr:col>
      <xdr:colOff>1028700</xdr:colOff>
      <xdr:row>20</xdr:row>
      <xdr:rowOff>19050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3D9746C-46D4-4DFF-92EA-16FD41C14956}"/>
            </a:ext>
          </a:extLst>
        </xdr:cNvPr>
        <xdr:cNvSpPr txBox="1"/>
      </xdr:nvSpPr>
      <xdr:spPr>
        <a:xfrm>
          <a:off x="876300" y="2857500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I</a:t>
          </a:r>
        </a:p>
      </xdr:txBody>
    </xdr:sp>
    <xdr:clientData/>
  </xdr:twoCellAnchor>
  <xdr:twoCellAnchor>
    <xdr:from>
      <xdr:col>2</xdr:col>
      <xdr:colOff>314325</xdr:colOff>
      <xdr:row>24</xdr:row>
      <xdr:rowOff>38100</xdr:rowOff>
    </xdr:from>
    <xdr:to>
      <xdr:col>2</xdr:col>
      <xdr:colOff>571500</xdr:colOff>
      <xdr:row>25</xdr:row>
      <xdr:rowOff>57150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5319F1C-2250-4009-897F-4EF56DDD3C5D}"/>
            </a:ext>
          </a:extLst>
        </xdr:cNvPr>
        <xdr:cNvSpPr txBox="1"/>
      </xdr:nvSpPr>
      <xdr:spPr>
        <a:xfrm>
          <a:off x="1666875" y="370522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K</a:t>
          </a:r>
        </a:p>
      </xdr:txBody>
    </xdr:sp>
    <xdr:clientData/>
  </xdr:twoCellAnchor>
  <xdr:twoCellAnchor>
    <xdr:from>
      <xdr:col>3</xdr:col>
      <xdr:colOff>542925</xdr:colOff>
      <xdr:row>13</xdr:row>
      <xdr:rowOff>133350</xdr:rowOff>
    </xdr:from>
    <xdr:to>
      <xdr:col>4</xdr:col>
      <xdr:colOff>19050</xdr:colOff>
      <xdr:row>14</xdr:row>
      <xdr:rowOff>152400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F5560B8-3E3F-4518-B188-31ACE5E31302}"/>
            </a:ext>
          </a:extLst>
        </xdr:cNvPr>
        <xdr:cNvSpPr txBox="1"/>
      </xdr:nvSpPr>
      <xdr:spPr>
        <a:xfrm>
          <a:off x="2476500" y="199072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L</a:t>
          </a:r>
        </a:p>
      </xdr:txBody>
    </xdr:sp>
    <xdr:clientData/>
  </xdr:twoCellAnchor>
  <xdr:twoCellAnchor>
    <xdr:from>
      <xdr:col>3</xdr:col>
      <xdr:colOff>438150</xdr:colOff>
      <xdr:row>24</xdr:row>
      <xdr:rowOff>9525</xdr:rowOff>
    </xdr:from>
    <xdr:to>
      <xdr:col>3</xdr:col>
      <xdr:colOff>762000</xdr:colOff>
      <xdr:row>25</xdr:row>
      <xdr:rowOff>57150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00F7E84-8138-4A3C-99F3-16CFE7620F07}"/>
            </a:ext>
          </a:extLst>
        </xdr:cNvPr>
        <xdr:cNvSpPr txBox="1"/>
      </xdr:nvSpPr>
      <xdr:spPr>
        <a:xfrm>
          <a:off x="2371725" y="3676650"/>
          <a:ext cx="3238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L1</a:t>
          </a:r>
        </a:p>
      </xdr:txBody>
    </xdr:sp>
    <xdr:clientData/>
  </xdr:twoCellAnchor>
  <xdr:twoCellAnchor>
    <xdr:from>
      <xdr:col>8</xdr:col>
      <xdr:colOff>219075</xdr:colOff>
      <xdr:row>28</xdr:row>
      <xdr:rowOff>47625</xdr:rowOff>
    </xdr:from>
    <xdr:to>
      <xdr:col>8</xdr:col>
      <xdr:colOff>476250</xdr:colOff>
      <xdr:row>29</xdr:row>
      <xdr:rowOff>66675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6614136-A3E9-4330-8DF3-EDEB8C734595}"/>
            </a:ext>
          </a:extLst>
        </xdr:cNvPr>
        <xdr:cNvSpPr txBox="1"/>
      </xdr:nvSpPr>
      <xdr:spPr>
        <a:xfrm>
          <a:off x="4333875" y="4324350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M</a:t>
          </a:r>
        </a:p>
      </xdr:txBody>
    </xdr:sp>
    <xdr:clientData/>
  </xdr:twoCellAnchor>
  <xdr:twoCellAnchor>
    <xdr:from>
      <xdr:col>9</xdr:col>
      <xdr:colOff>228600</xdr:colOff>
      <xdr:row>36</xdr:row>
      <xdr:rowOff>0</xdr:rowOff>
    </xdr:from>
    <xdr:to>
      <xdr:col>9</xdr:col>
      <xdr:colOff>485775</xdr:colOff>
      <xdr:row>37</xdr:row>
      <xdr:rowOff>19050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50772D9-FB4E-43CC-A968-8C29F48ACDF0}"/>
            </a:ext>
          </a:extLst>
        </xdr:cNvPr>
        <xdr:cNvSpPr txBox="1"/>
      </xdr:nvSpPr>
      <xdr:spPr>
        <a:xfrm>
          <a:off x="4895850" y="562927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N</a:t>
          </a:r>
        </a:p>
      </xdr:txBody>
    </xdr:sp>
    <xdr:clientData/>
  </xdr:twoCellAnchor>
  <xdr:twoCellAnchor>
    <xdr:from>
      <xdr:col>11</xdr:col>
      <xdr:colOff>180975</xdr:colOff>
      <xdr:row>37</xdr:row>
      <xdr:rowOff>66675</xdr:rowOff>
    </xdr:from>
    <xdr:to>
      <xdr:col>11</xdr:col>
      <xdr:colOff>438150</xdr:colOff>
      <xdr:row>38</xdr:row>
      <xdr:rowOff>85725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D4D509B-18E9-4ABD-930D-5B0C97DE3375}"/>
            </a:ext>
          </a:extLst>
        </xdr:cNvPr>
        <xdr:cNvSpPr txBox="1"/>
      </xdr:nvSpPr>
      <xdr:spPr>
        <a:xfrm>
          <a:off x="6238875" y="5857875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O</a:t>
          </a:r>
        </a:p>
      </xdr:txBody>
    </xdr:sp>
    <xdr:clientData/>
  </xdr:twoCellAnchor>
  <xdr:twoCellAnchor>
    <xdr:from>
      <xdr:col>8</xdr:col>
      <xdr:colOff>200025</xdr:colOff>
      <xdr:row>39</xdr:row>
      <xdr:rowOff>142875</xdr:rowOff>
    </xdr:from>
    <xdr:to>
      <xdr:col>8</xdr:col>
      <xdr:colOff>457200</xdr:colOff>
      <xdr:row>41</xdr:row>
      <xdr:rowOff>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74428A8-C4CB-4061-9C38-E00E50BBA6CD}"/>
            </a:ext>
          </a:extLst>
        </xdr:cNvPr>
        <xdr:cNvSpPr txBox="1"/>
      </xdr:nvSpPr>
      <xdr:spPr>
        <a:xfrm>
          <a:off x="4314825" y="625792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P</a:t>
          </a:r>
        </a:p>
      </xdr:txBody>
    </xdr:sp>
    <xdr:clientData/>
  </xdr:twoCellAnchor>
  <xdr:twoCellAnchor>
    <xdr:from>
      <xdr:col>8</xdr:col>
      <xdr:colOff>200025</xdr:colOff>
      <xdr:row>40</xdr:row>
      <xdr:rowOff>142875</xdr:rowOff>
    </xdr:from>
    <xdr:to>
      <xdr:col>8</xdr:col>
      <xdr:colOff>457200</xdr:colOff>
      <xdr:row>42</xdr:row>
      <xdr:rowOff>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68935CF-F28D-4F47-85E4-83DFC229DB26}"/>
            </a:ext>
          </a:extLst>
        </xdr:cNvPr>
        <xdr:cNvSpPr txBox="1"/>
      </xdr:nvSpPr>
      <xdr:spPr>
        <a:xfrm>
          <a:off x="4314825" y="6419850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Q</a:t>
          </a:r>
        </a:p>
      </xdr:txBody>
    </xdr:sp>
    <xdr:clientData/>
  </xdr:twoCellAnchor>
  <xdr:twoCellAnchor>
    <xdr:from>
      <xdr:col>11</xdr:col>
      <xdr:colOff>28575</xdr:colOff>
      <xdr:row>40</xdr:row>
      <xdr:rowOff>142875</xdr:rowOff>
    </xdr:from>
    <xdr:to>
      <xdr:col>11</xdr:col>
      <xdr:colOff>285750</xdr:colOff>
      <xdr:row>42</xdr:row>
      <xdr:rowOff>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FEF945E-01EA-4F33-AD61-6FBF9F906A13}"/>
            </a:ext>
          </a:extLst>
        </xdr:cNvPr>
        <xdr:cNvSpPr txBox="1"/>
      </xdr:nvSpPr>
      <xdr:spPr>
        <a:xfrm>
          <a:off x="6086475" y="6419850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R</a:t>
          </a:r>
        </a:p>
      </xdr:txBody>
    </xdr:sp>
    <xdr:clientData/>
  </xdr:twoCellAnchor>
  <xdr:twoCellAnchor>
    <xdr:from>
      <xdr:col>11</xdr:col>
      <xdr:colOff>19050</xdr:colOff>
      <xdr:row>42</xdr:row>
      <xdr:rowOff>28575</xdr:rowOff>
    </xdr:from>
    <xdr:to>
      <xdr:col>11</xdr:col>
      <xdr:colOff>276225</xdr:colOff>
      <xdr:row>43</xdr:row>
      <xdr:rowOff>38100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8F4C9BF-2F92-4A81-8665-FB991009E3E3}"/>
            </a:ext>
          </a:extLst>
        </xdr:cNvPr>
        <xdr:cNvSpPr txBox="1"/>
      </xdr:nvSpPr>
      <xdr:spPr>
        <a:xfrm>
          <a:off x="6076950" y="6629400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S</a:t>
          </a:r>
        </a:p>
      </xdr:txBody>
    </xdr:sp>
    <xdr:clientData/>
  </xdr:twoCellAnchor>
  <xdr:twoCellAnchor>
    <xdr:from>
      <xdr:col>1</xdr:col>
      <xdr:colOff>962025</xdr:colOff>
      <xdr:row>31</xdr:row>
      <xdr:rowOff>133350</xdr:rowOff>
    </xdr:from>
    <xdr:to>
      <xdr:col>2</xdr:col>
      <xdr:colOff>57150</xdr:colOff>
      <xdr:row>33</xdr:row>
      <xdr:rowOff>28575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AC0ED57-DDD0-4F16-8D00-F6FC254DC134}"/>
            </a:ext>
          </a:extLst>
        </xdr:cNvPr>
        <xdr:cNvSpPr txBox="1"/>
      </xdr:nvSpPr>
      <xdr:spPr>
        <a:xfrm>
          <a:off x="1066800" y="4895850"/>
          <a:ext cx="3429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J1</a:t>
          </a:r>
        </a:p>
      </xdr:txBody>
    </xdr:sp>
    <xdr:clientData/>
  </xdr:twoCellAnchor>
  <xdr:twoCellAnchor>
    <xdr:from>
      <xdr:col>3</xdr:col>
      <xdr:colOff>762000</xdr:colOff>
      <xdr:row>4</xdr:row>
      <xdr:rowOff>85726</xdr:rowOff>
    </xdr:from>
    <xdr:to>
      <xdr:col>5</xdr:col>
      <xdr:colOff>428625</xdr:colOff>
      <xdr:row>4</xdr:row>
      <xdr:rowOff>100013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D98D80D3-BEEA-4D18-A5E0-285BDC2DD51F}"/>
            </a:ext>
          </a:extLst>
        </xdr:cNvPr>
        <xdr:cNvCxnSpPr>
          <a:stCxn id="2" idx="3"/>
        </xdr:cNvCxnSpPr>
      </xdr:nvCxnSpPr>
      <xdr:spPr>
        <a:xfrm flipV="1">
          <a:off x="2695575" y="466726"/>
          <a:ext cx="542925" cy="14287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5</xdr:row>
      <xdr:rowOff>114300</xdr:rowOff>
    </xdr:from>
    <xdr:to>
      <xdr:col>9</xdr:col>
      <xdr:colOff>552450</xdr:colOff>
      <xdr:row>7</xdr:row>
      <xdr:rowOff>71440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37F6EEFA-D062-4A22-83D8-16F09C1500A2}"/>
            </a:ext>
          </a:extLst>
        </xdr:cNvPr>
        <xdr:cNvCxnSpPr/>
      </xdr:nvCxnSpPr>
      <xdr:spPr>
        <a:xfrm flipV="1">
          <a:off x="4533900" y="657225"/>
          <a:ext cx="685800" cy="28099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5</xdr:row>
      <xdr:rowOff>133350</xdr:rowOff>
    </xdr:from>
    <xdr:to>
      <xdr:col>8</xdr:col>
      <xdr:colOff>123825</xdr:colOff>
      <xdr:row>7</xdr:row>
      <xdr:rowOff>100013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D86323F6-A2B7-42B3-8440-A1781034B383}"/>
            </a:ext>
          </a:extLst>
        </xdr:cNvPr>
        <xdr:cNvCxnSpPr>
          <a:stCxn id="4" idx="1"/>
        </xdr:cNvCxnSpPr>
      </xdr:nvCxnSpPr>
      <xdr:spPr>
        <a:xfrm flipH="1" flipV="1">
          <a:off x="4057650" y="676275"/>
          <a:ext cx="180975" cy="290513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695325</xdr:colOff>
      <xdr:row>14</xdr:row>
      <xdr:rowOff>142874</xdr:rowOff>
    </xdr:from>
    <xdr:to>
      <xdr:col>5</xdr:col>
      <xdr:colOff>114300</xdr:colOff>
      <xdr:row>17</xdr:row>
      <xdr:rowOff>104775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9E1739DF-9E6E-4D99-9445-A7488A72A020}"/>
            </a:ext>
          </a:extLst>
        </xdr:cNvPr>
        <xdr:cNvCxnSpPr/>
      </xdr:nvCxnSpPr>
      <xdr:spPr>
        <a:xfrm>
          <a:off x="2628900" y="2162174"/>
          <a:ext cx="295275" cy="476251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714376</xdr:colOff>
      <xdr:row>29</xdr:row>
      <xdr:rowOff>142875</xdr:rowOff>
    </xdr:from>
    <xdr:to>
      <xdr:col>8</xdr:col>
      <xdr:colOff>295275</xdr:colOff>
      <xdr:row>34</xdr:row>
      <xdr:rowOff>133350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4C09D0B8-48AA-41FE-8C25-ED312A71C57F}"/>
            </a:ext>
          </a:extLst>
        </xdr:cNvPr>
        <xdr:cNvCxnSpPr/>
      </xdr:nvCxnSpPr>
      <xdr:spPr>
        <a:xfrm flipH="1">
          <a:off x="4010026" y="4581525"/>
          <a:ext cx="400049" cy="80010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24</xdr:row>
      <xdr:rowOff>123825</xdr:rowOff>
    </xdr:from>
    <xdr:to>
      <xdr:col>9</xdr:col>
      <xdr:colOff>76200</xdr:colOff>
      <xdr:row>28</xdr:row>
      <xdr:rowOff>38099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ED48CCB9-AE85-495D-9D6C-45C9CBC1B358}"/>
            </a:ext>
          </a:extLst>
        </xdr:cNvPr>
        <xdr:cNvCxnSpPr/>
      </xdr:nvCxnSpPr>
      <xdr:spPr>
        <a:xfrm flipV="1">
          <a:off x="4543425" y="3790950"/>
          <a:ext cx="200025" cy="523874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25</xdr:row>
      <xdr:rowOff>0</xdr:rowOff>
    </xdr:from>
    <xdr:to>
      <xdr:col>8</xdr:col>
      <xdr:colOff>266700</xdr:colOff>
      <xdr:row>28</xdr:row>
      <xdr:rowOff>47626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5F174679-9677-48DE-9EE2-403067F26FC4}"/>
            </a:ext>
          </a:extLst>
        </xdr:cNvPr>
        <xdr:cNvCxnSpPr/>
      </xdr:nvCxnSpPr>
      <xdr:spPr>
        <a:xfrm flipH="1" flipV="1">
          <a:off x="3705225" y="3829050"/>
          <a:ext cx="676275" cy="495301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26</xdr:row>
      <xdr:rowOff>47625</xdr:rowOff>
    </xdr:from>
    <xdr:to>
      <xdr:col>3</xdr:col>
      <xdr:colOff>190500</xdr:colOff>
      <xdr:row>28</xdr:row>
      <xdr:rowOff>95250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DE499576-8691-42D2-8B3D-86495A255ADA}"/>
            </a:ext>
          </a:extLst>
        </xdr:cNvPr>
        <xdr:cNvCxnSpPr/>
      </xdr:nvCxnSpPr>
      <xdr:spPr>
        <a:xfrm>
          <a:off x="1895475" y="3971925"/>
          <a:ext cx="228600" cy="40005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21</xdr:row>
      <xdr:rowOff>104775</xdr:rowOff>
    </xdr:from>
    <xdr:to>
      <xdr:col>3</xdr:col>
      <xdr:colOff>180975</xdr:colOff>
      <xdr:row>24</xdr:row>
      <xdr:rowOff>19049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531A74F6-8178-4F73-9D7D-580288A74631}"/>
            </a:ext>
          </a:extLst>
        </xdr:cNvPr>
        <xdr:cNvCxnSpPr/>
      </xdr:nvCxnSpPr>
      <xdr:spPr>
        <a:xfrm flipV="1">
          <a:off x="1885950" y="3286125"/>
          <a:ext cx="228600" cy="400049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25</xdr:row>
      <xdr:rowOff>28574</xdr:rowOff>
    </xdr:from>
    <xdr:to>
      <xdr:col>5</xdr:col>
      <xdr:colOff>133350</xdr:colOff>
      <xdr:row>29</xdr:row>
      <xdr:rowOff>114300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757A8858-08CC-489B-810D-DFF73C7AB12A}"/>
            </a:ext>
          </a:extLst>
        </xdr:cNvPr>
        <xdr:cNvCxnSpPr/>
      </xdr:nvCxnSpPr>
      <xdr:spPr>
        <a:xfrm>
          <a:off x="2581275" y="3857624"/>
          <a:ext cx="361950" cy="695326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714376</xdr:colOff>
      <xdr:row>37</xdr:row>
      <xdr:rowOff>123825</xdr:rowOff>
    </xdr:from>
    <xdr:to>
      <xdr:col>11</xdr:col>
      <xdr:colOff>180975</xdr:colOff>
      <xdr:row>37</xdr:row>
      <xdr:rowOff>157163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563B356C-F391-4BF9-AB06-7337A9C96CED}"/>
            </a:ext>
          </a:extLst>
        </xdr:cNvPr>
        <xdr:cNvCxnSpPr>
          <a:stCxn id="17" idx="1"/>
        </xdr:cNvCxnSpPr>
      </xdr:nvCxnSpPr>
      <xdr:spPr>
        <a:xfrm flipH="1" flipV="1">
          <a:off x="6048376" y="5915025"/>
          <a:ext cx="190499" cy="33338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37</xdr:row>
      <xdr:rowOff>152400</xdr:rowOff>
    </xdr:from>
    <xdr:to>
      <xdr:col>11</xdr:col>
      <xdr:colOff>200025</xdr:colOff>
      <xdr:row>38</xdr:row>
      <xdr:rowOff>85725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5C1F2F40-9D14-41EB-8C28-C3FF86465020}"/>
            </a:ext>
          </a:extLst>
        </xdr:cNvPr>
        <xdr:cNvCxnSpPr/>
      </xdr:nvCxnSpPr>
      <xdr:spPr>
        <a:xfrm flipH="1">
          <a:off x="6067425" y="5943600"/>
          <a:ext cx="190500" cy="9525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438150</xdr:colOff>
      <xdr:row>37</xdr:row>
      <xdr:rowOff>104775</xdr:rowOff>
    </xdr:from>
    <xdr:to>
      <xdr:col>3</xdr:col>
      <xdr:colOff>133350</xdr:colOff>
      <xdr:row>37</xdr:row>
      <xdr:rowOff>123826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EEF6F047-F873-46AE-A931-5AE2D7145913}"/>
            </a:ext>
          </a:extLst>
        </xdr:cNvPr>
        <xdr:cNvCxnSpPr/>
      </xdr:nvCxnSpPr>
      <xdr:spPr>
        <a:xfrm flipV="1">
          <a:off x="1790700" y="5895975"/>
          <a:ext cx="276225" cy="19051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37</xdr:row>
      <xdr:rowOff>123825</xdr:rowOff>
    </xdr:from>
    <xdr:to>
      <xdr:col>3</xdr:col>
      <xdr:colOff>190500</xdr:colOff>
      <xdr:row>38</xdr:row>
      <xdr:rowOff>76200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7E180A99-1C67-4FED-BDE2-AB7DFFA38361}"/>
            </a:ext>
          </a:extLst>
        </xdr:cNvPr>
        <xdr:cNvCxnSpPr/>
      </xdr:nvCxnSpPr>
      <xdr:spPr>
        <a:xfrm>
          <a:off x="1809750" y="5915025"/>
          <a:ext cx="314325" cy="11430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4</xdr:row>
      <xdr:rowOff>19050</xdr:rowOff>
    </xdr:from>
    <xdr:to>
      <xdr:col>5</xdr:col>
      <xdr:colOff>85725</xdr:colOff>
      <xdr:row>5</xdr:row>
      <xdr:rowOff>38100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4FEF7C6-E2D1-4ECF-BFF2-550F8600F1FA}"/>
            </a:ext>
          </a:extLst>
        </xdr:cNvPr>
        <xdr:cNvSpPr txBox="1"/>
      </xdr:nvSpPr>
      <xdr:spPr>
        <a:xfrm>
          <a:off x="2581275" y="762000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A</a:t>
          </a:r>
        </a:p>
      </xdr:txBody>
    </xdr:sp>
    <xdr:clientData/>
  </xdr:twoCellAnchor>
  <xdr:twoCellAnchor>
    <xdr:from>
      <xdr:col>5</xdr:col>
      <xdr:colOff>85725</xdr:colOff>
      <xdr:row>4</xdr:row>
      <xdr:rowOff>95251</xdr:rowOff>
    </xdr:from>
    <xdr:to>
      <xdr:col>6</xdr:col>
      <xdr:colOff>152400</xdr:colOff>
      <xdr:row>4</xdr:row>
      <xdr:rowOff>109538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8FAD768E-D322-48B6-986F-DBF2DDD02D89}"/>
            </a:ext>
          </a:extLst>
        </xdr:cNvPr>
        <xdr:cNvCxnSpPr>
          <a:stCxn id="17" idx="3"/>
        </xdr:cNvCxnSpPr>
      </xdr:nvCxnSpPr>
      <xdr:spPr>
        <a:xfrm flipV="1">
          <a:off x="2838450" y="838201"/>
          <a:ext cx="542925" cy="14287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5</xdr:row>
      <xdr:rowOff>104775</xdr:rowOff>
    </xdr:from>
    <xdr:to>
      <xdr:col>9</xdr:col>
      <xdr:colOff>495300</xdr:colOff>
      <xdr:row>7</xdr:row>
      <xdr:rowOff>61915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C20B692F-D89B-4484-885B-55FBFD24C283}"/>
            </a:ext>
          </a:extLst>
        </xdr:cNvPr>
        <xdr:cNvCxnSpPr/>
      </xdr:nvCxnSpPr>
      <xdr:spPr>
        <a:xfrm flipV="1">
          <a:off x="4333875" y="1009650"/>
          <a:ext cx="685800" cy="28099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5</xdr:row>
      <xdr:rowOff>104775</xdr:rowOff>
    </xdr:from>
    <xdr:to>
      <xdr:col>8</xdr:col>
      <xdr:colOff>171450</xdr:colOff>
      <xdr:row>7</xdr:row>
      <xdr:rowOff>71438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94F44D09-4084-4AC9-9415-0BA3854B14D2}"/>
            </a:ext>
          </a:extLst>
        </xdr:cNvPr>
        <xdr:cNvCxnSpPr/>
      </xdr:nvCxnSpPr>
      <xdr:spPr>
        <a:xfrm flipH="1" flipV="1">
          <a:off x="4038600" y="1009650"/>
          <a:ext cx="180975" cy="290513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14</xdr:row>
      <xdr:rowOff>152399</xdr:rowOff>
    </xdr:from>
    <xdr:to>
      <xdr:col>5</xdr:col>
      <xdr:colOff>123825</xdr:colOff>
      <xdr:row>17</xdr:row>
      <xdr:rowOff>57150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B35C08E0-99BD-451A-9C6D-B7DC43BA9AE1}"/>
            </a:ext>
          </a:extLst>
        </xdr:cNvPr>
        <xdr:cNvCxnSpPr/>
      </xdr:nvCxnSpPr>
      <xdr:spPr>
        <a:xfrm>
          <a:off x="2581275" y="2590799"/>
          <a:ext cx="295275" cy="476251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723902</xdr:colOff>
      <xdr:row>29</xdr:row>
      <xdr:rowOff>47625</xdr:rowOff>
    </xdr:from>
    <xdr:to>
      <xdr:col>8</xdr:col>
      <xdr:colOff>357188</xdr:colOff>
      <xdr:row>34</xdr:row>
      <xdr:rowOff>95250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1BABFC4-B1AA-4718-BF8A-29CC6E8FD90D}"/>
            </a:ext>
          </a:extLst>
        </xdr:cNvPr>
        <xdr:cNvCxnSpPr>
          <a:stCxn id="43" idx="2"/>
        </xdr:cNvCxnSpPr>
      </xdr:nvCxnSpPr>
      <xdr:spPr>
        <a:xfrm flipH="1">
          <a:off x="3952877" y="4991100"/>
          <a:ext cx="452436" cy="85725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357188</xdr:colOff>
      <xdr:row>24</xdr:row>
      <xdr:rowOff>123825</xdr:rowOff>
    </xdr:from>
    <xdr:to>
      <xdr:col>9</xdr:col>
      <xdr:colOff>28575</xdr:colOff>
      <xdr:row>28</xdr:row>
      <xdr:rowOff>28575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4EA3E030-3F18-4B1C-AF7A-CD4DBCFCF1F9}"/>
            </a:ext>
          </a:extLst>
        </xdr:cNvPr>
        <xdr:cNvCxnSpPr>
          <a:stCxn id="43" idx="0"/>
        </xdr:cNvCxnSpPr>
      </xdr:nvCxnSpPr>
      <xdr:spPr>
        <a:xfrm flipV="1">
          <a:off x="4405313" y="4295775"/>
          <a:ext cx="147637" cy="51435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24</xdr:row>
      <xdr:rowOff>152400</xdr:rowOff>
    </xdr:from>
    <xdr:to>
      <xdr:col>8</xdr:col>
      <xdr:colOff>314325</xdr:colOff>
      <xdr:row>28</xdr:row>
      <xdr:rowOff>38101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18205C50-5D5A-479A-89F3-A72026B13FE1}"/>
            </a:ext>
          </a:extLst>
        </xdr:cNvPr>
        <xdr:cNvCxnSpPr/>
      </xdr:nvCxnSpPr>
      <xdr:spPr>
        <a:xfrm flipH="1" flipV="1">
          <a:off x="3686175" y="4324350"/>
          <a:ext cx="676275" cy="495301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438150</xdr:colOff>
      <xdr:row>25</xdr:row>
      <xdr:rowOff>0</xdr:rowOff>
    </xdr:from>
    <xdr:to>
      <xdr:col>3</xdr:col>
      <xdr:colOff>114300</xdr:colOff>
      <xdr:row>28</xdr:row>
      <xdr:rowOff>57150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65CB760A-2482-4A12-9996-DAFC555C1295}"/>
            </a:ext>
          </a:extLst>
        </xdr:cNvPr>
        <xdr:cNvCxnSpPr/>
      </xdr:nvCxnSpPr>
      <xdr:spPr>
        <a:xfrm>
          <a:off x="1790700" y="4333875"/>
          <a:ext cx="257175" cy="504825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523875</xdr:colOff>
      <xdr:row>21</xdr:row>
      <xdr:rowOff>66675</xdr:rowOff>
    </xdr:from>
    <xdr:to>
      <xdr:col>3</xdr:col>
      <xdr:colOff>171450</xdr:colOff>
      <xdr:row>23</xdr:row>
      <xdr:rowOff>142874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CC225391-D451-4B0E-9E72-C1FB5832342A}"/>
            </a:ext>
          </a:extLst>
        </xdr:cNvPr>
        <xdr:cNvCxnSpPr/>
      </xdr:nvCxnSpPr>
      <xdr:spPr>
        <a:xfrm flipV="1">
          <a:off x="1876425" y="3752850"/>
          <a:ext cx="228600" cy="400049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25</xdr:row>
      <xdr:rowOff>57150</xdr:rowOff>
    </xdr:from>
    <xdr:to>
      <xdr:col>5</xdr:col>
      <xdr:colOff>66675</xdr:colOff>
      <xdr:row>29</xdr:row>
      <xdr:rowOff>19050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76368AC6-F442-4F55-916B-1FD2555392DF}"/>
            </a:ext>
          </a:extLst>
        </xdr:cNvPr>
        <xdr:cNvCxnSpPr>
          <a:stCxn id="42" idx="2"/>
        </xdr:cNvCxnSpPr>
      </xdr:nvCxnSpPr>
      <xdr:spPr>
        <a:xfrm>
          <a:off x="2505075" y="4391025"/>
          <a:ext cx="314325" cy="57150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14289</xdr:colOff>
      <xdr:row>37</xdr:row>
      <xdr:rowOff>109538</xdr:rowOff>
    </xdr:from>
    <xdr:to>
      <xdr:col>16</xdr:col>
      <xdr:colOff>100013</xdr:colOff>
      <xdr:row>37</xdr:row>
      <xdr:rowOff>142876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C2C8AF9B-0740-43C5-B0BD-730B6A5546C8}"/>
            </a:ext>
          </a:extLst>
        </xdr:cNvPr>
        <xdr:cNvCxnSpPr/>
      </xdr:nvCxnSpPr>
      <xdr:spPr>
        <a:xfrm flipH="1" flipV="1">
          <a:off x="7748589" y="6357938"/>
          <a:ext cx="190499" cy="33338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33338</xdr:colOff>
      <xdr:row>37</xdr:row>
      <xdr:rowOff>138113</xdr:rowOff>
    </xdr:from>
    <xdr:to>
      <xdr:col>16</xdr:col>
      <xdr:colOff>119063</xdr:colOff>
      <xdr:row>38</xdr:row>
      <xdr:rowOff>71438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6B35A744-592B-434E-8335-263850AD08BB}"/>
            </a:ext>
          </a:extLst>
        </xdr:cNvPr>
        <xdr:cNvCxnSpPr/>
      </xdr:nvCxnSpPr>
      <xdr:spPr>
        <a:xfrm flipH="1">
          <a:off x="7767638" y="6386513"/>
          <a:ext cx="190500" cy="9525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60325</xdr:colOff>
      <xdr:row>37</xdr:row>
      <xdr:rowOff>115888</xdr:rowOff>
    </xdr:from>
    <xdr:to>
      <xdr:col>3</xdr:col>
      <xdr:colOff>123825</xdr:colOff>
      <xdr:row>38</xdr:row>
      <xdr:rowOff>114300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5E6A08F5-8592-4C74-A1BB-A4CB3DC3FB23}"/>
            </a:ext>
          </a:extLst>
        </xdr:cNvPr>
        <xdr:cNvCxnSpPr>
          <a:stCxn id="36" idx="3"/>
        </xdr:cNvCxnSpPr>
      </xdr:nvCxnSpPr>
      <xdr:spPr>
        <a:xfrm>
          <a:off x="1412875" y="6364288"/>
          <a:ext cx="644525" cy="160337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60325</xdr:colOff>
      <xdr:row>37</xdr:row>
      <xdr:rowOff>115888</xdr:rowOff>
    </xdr:from>
    <xdr:to>
      <xdr:col>3</xdr:col>
      <xdr:colOff>95250</xdr:colOff>
      <xdr:row>39</xdr:row>
      <xdr:rowOff>114300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97834839-49DE-4250-A516-65BBA4B9F5A9}"/>
            </a:ext>
          </a:extLst>
        </xdr:cNvPr>
        <xdr:cNvCxnSpPr>
          <a:stCxn id="36" idx="3"/>
        </xdr:cNvCxnSpPr>
      </xdr:nvCxnSpPr>
      <xdr:spPr>
        <a:xfrm>
          <a:off x="1412875" y="6364288"/>
          <a:ext cx="615950" cy="322262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7</xdr:row>
      <xdr:rowOff>104775</xdr:rowOff>
    </xdr:from>
    <xdr:to>
      <xdr:col>5</xdr:col>
      <xdr:colOff>219075</xdr:colOff>
      <xdr:row>8</xdr:row>
      <xdr:rowOff>123825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2724B1-8A18-451A-AA47-4D6A01550098}"/>
            </a:ext>
          </a:extLst>
        </xdr:cNvPr>
        <xdr:cNvSpPr txBox="1"/>
      </xdr:nvSpPr>
      <xdr:spPr>
        <a:xfrm>
          <a:off x="2714625" y="1333500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B</a:t>
          </a:r>
        </a:p>
      </xdr:txBody>
    </xdr:sp>
    <xdr:clientData/>
  </xdr:twoCellAnchor>
  <xdr:twoCellAnchor>
    <xdr:from>
      <xdr:col>8</xdr:col>
      <xdr:colOff>76200</xdr:colOff>
      <xdr:row>7</xdr:row>
      <xdr:rowOff>57150</xdr:rowOff>
    </xdr:from>
    <xdr:to>
      <xdr:col>8</xdr:col>
      <xdr:colOff>333375</xdr:colOff>
      <xdr:row>8</xdr:row>
      <xdr:rowOff>76200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ACC184A-DA0D-4800-B435-75A153F5BA86}"/>
            </a:ext>
          </a:extLst>
        </xdr:cNvPr>
        <xdr:cNvSpPr txBox="1"/>
      </xdr:nvSpPr>
      <xdr:spPr>
        <a:xfrm>
          <a:off x="4124325" y="1285875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C</a:t>
          </a:r>
        </a:p>
      </xdr:txBody>
    </xdr:sp>
    <xdr:clientData/>
  </xdr:twoCellAnchor>
  <xdr:twoCellAnchor>
    <xdr:from>
      <xdr:col>10</xdr:col>
      <xdr:colOff>76200</xdr:colOff>
      <xdr:row>11</xdr:row>
      <xdr:rowOff>76200</xdr:rowOff>
    </xdr:from>
    <xdr:to>
      <xdr:col>10</xdr:col>
      <xdr:colOff>333375</xdr:colOff>
      <xdr:row>12</xdr:row>
      <xdr:rowOff>85725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78B37BE-010D-41C2-A451-E15DF6FD75FC}"/>
            </a:ext>
          </a:extLst>
        </xdr:cNvPr>
        <xdr:cNvSpPr txBox="1"/>
      </xdr:nvSpPr>
      <xdr:spPr>
        <a:xfrm>
          <a:off x="5267325" y="1952625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D</a:t>
          </a:r>
        </a:p>
      </xdr:txBody>
    </xdr:sp>
    <xdr:clientData/>
  </xdr:twoCellAnchor>
  <xdr:twoCellAnchor>
    <xdr:from>
      <xdr:col>1</xdr:col>
      <xdr:colOff>1038225</xdr:colOff>
      <xdr:row>11</xdr:row>
      <xdr:rowOff>142875</xdr:rowOff>
    </xdr:from>
    <xdr:to>
      <xdr:col>1</xdr:col>
      <xdr:colOff>1200150</xdr:colOff>
      <xdr:row>12</xdr:row>
      <xdr:rowOff>152400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8AED12EF-3B62-4FC9-8D6B-C1BC171FEB85}"/>
            </a:ext>
          </a:extLst>
        </xdr:cNvPr>
        <xdr:cNvSpPr txBox="1"/>
      </xdr:nvSpPr>
      <xdr:spPr>
        <a:xfrm>
          <a:off x="1143000" y="2019300"/>
          <a:ext cx="16192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E</a:t>
          </a:r>
        </a:p>
      </xdr:txBody>
    </xdr:sp>
    <xdr:clientData/>
  </xdr:twoCellAnchor>
  <xdr:twoCellAnchor>
    <xdr:from>
      <xdr:col>1</xdr:col>
      <xdr:colOff>1050925</xdr:colOff>
      <xdr:row>37</xdr:row>
      <xdr:rowOff>25400</xdr:rowOff>
    </xdr:from>
    <xdr:to>
      <xdr:col>2</xdr:col>
      <xdr:colOff>60325</xdr:colOff>
      <xdr:row>38</xdr:row>
      <xdr:rowOff>44450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CBA6A20-12E9-4CF7-9ABB-7A4970C55554}"/>
            </a:ext>
          </a:extLst>
        </xdr:cNvPr>
        <xdr:cNvSpPr txBox="1"/>
      </xdr:nvSpPr>
      <xdr:spPr>
        <a:xfrm>
          <a:off x="1158875" y="6362700"/>
          <a:ext cx="260350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F</a:t>
          </a:r>
        </a:p>
      </xdr:txBody>
    </xdr:sp>
    <xdr:clientData/>
  </xdr:twoCellAnchor>
  <xdr:twoCellAnchor>
    <xdr:from>
      <xdr:col>2</xdr:col>
      <xdr:colOff>285750</xdr:colOff>
      <xdr:row>42</xdr:row>
      <xdr:rowOff>142875</xdr:rowOff>
    </xdr:from>
    <xdr:to>
      <xdr:col>2</xdr:col>
      <xdr:colOff>542925</xdr:colOff>
      <xdr:row>44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DDF0290-E6CD-4BBB-B7DF-11A218ACE29F}"/>
            </a:ext>
          </a:extLst>
        </xdr:cNvPr>
        <xdr:cNvSpPr txBox="1"/>
      </xdr:nvSpPr>
      <xdr:spPr>
        <a:xfrm>
          <a:off x="1638300" y="7200900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H</a:t>
          </a:r>
        </a:p>
      </xdr:txBody>
    </xdr:sp>
    <xdr:clientData/>
  </xdr:twoCellAnchor>
  <xdr:twoCellAnchor>
    <xdr:from>
      <xdr:col>1</xdr:col>
      <xdr:colOff>933450</xdr:colOff>
      <xdr:row>28</xdr:row>
      <xdr:rowOff>152400</xdr:rowOff>
    </xdr:from>
    <xdr:to>
      <xdr:col>1</xdr:col>
      <xdr:colOff>1190625</xdr:colOff>
      <xdr:row>30</xdr:row>
      <xdr:rowOff>9525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6DCA08B-CD21-476C-BF4A-83C57FDCC0F5}"/>
            </a:ext>
          </a:extLst>
        </xdr:cNvPr>
        <xdr:cNvSpPr txBox="1"/>
      </xdr:nvSpPr>
      <xdr:spPr>
        <a:xfrm>
          <a:off x="1038225" y="4933950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J</a:t>
          </a:r>
        </a:p>
      </xdr:txBody>
    </xdr:sp>
    <xdr:clientData/>
  </xdr:twoCellAnchor>
  <xdr:twoCellAnchor>
    <xdr:from>
      <xdr:col>1</xdr:col>
      <xdr:colOff>914400</xdr:colOff>
      <xdr:row>18</xdr:row>
      <xdr:rowOff>114300</xdr:rowOff>
    </xdr:from>
    <xdr:to>
      <xdr:col>1</xdr:col>
      <xdr:colOff>1171575</xdr:colOff>
      <xdr:row>19</xdr:row>
      <xdr:rowOff>133350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7B1A865-71E4-49CC-99DC-D5979FDF2768}"/>
            </a:ext>
          </a:extLst>
        </xdr:cNvPr>
        <xdr:cNvSpPr txBox="1"/>
      </xdr:nvSpPr>
      <xdr:spPr>
        <a:xfrm>
          <a:off x="1019175" y="3314700"/>
          <a:ext cx="2571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I</a:t>
          </a:r>
        </a:p>
      </xdr:txBody>
    </xdr:sp>
    <xdr:clientData/>
  </xdr:twoCellAnchor>
  <xdr:twoCellAnchor>
    <xdr:from>
      <xdr:col>2</xdr:col>
      <xdr:colOff>247650</xdr:colOff>
      <xdr:row>23</xdr:row>
      <xdr:rowOff>152400</xdr:rowOff>
    </xdr:from>
    <xdr:to>
      <xdr:col>2</xdr:col>
      <xdr:colOff>504825</xdr:colOff>
      <xdr:row>25</xdr:row>
      <xdr:rowOff>9525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E239AFF-D890-4118-876E-D22060956F9E}"/>
            </a:ext>
          </a:extLst>
        </xdr:cNvPr>
        <xdr:cNvSpPr txBox="1"/>
      </xdr:nvSpPr>
      <xdr:spPr>
        <a:xfrm>
          <a:off x="1600200" y="416242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K</a:t>
          </a:r>
        </a:p>
      </xdr:txBody>
    </xdr:sp>
    <xdr:clientData/>
  </xdr:twoCellAnchor>
  <xdr:twoCellAnchor>
    <xdr:from>
      <xdr:col>3</xdr:col>
      <xdr:colOff>495300</xdr:colOff>
      <xdr:row>13</xdr:row>
      <xdr:rowOff>171450</xdr:rowOff>
    </xdr:from>
    <xdr:to>
      <xdr:col>4</xdr:col>
      <xdr:colOff>28575</xdr:colOff>
      <xdr:row>14</xdr:row>
      <xdr:rowOff>161925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8008354-5384-4622-B11B-491F13A09881}"/>
            </a:ext>
          </a:extLst>
        </xdr:cNvPr>
        <xdr:cNvSpPr txBox="1"/>
      </xdr:nvSpPr>
      <xdr:spPr>
        <a:xfrm>
          <a:off x="2428875" y="2419350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L</a:t>
          </a:r>
        </a:p>
      </xdr:txBody>
    </xdr:sp>
    <xdr:clientData/>
  </xdr:twoCellAnchor>
  <xdr:twoCellAnchor>
    <xdr:from>
      <xdr:col>3</xdr:col>
      <xdr:colOff>409575</xdr:colOff>
      <xdr:row>24</xdr:row>
      <xdr:rowOff>9525</xdr:rowOff>
    </xdr:from>
    <xdr:to>
      <xdr:col>4</xdr:col>
      <xdr:colOff>9525</xdr:colOff>
      <xdr:row>25</xdr:row>
      <xdr:rowOff>57150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92B2B47-A01B-4EA8-A826-C2D1D8D100BC}"/>
            </a:ext>
          </a:extLst>
        </xdr:cNvPr>
        <xdr:cNvSpPr txBox="1"/>
      </xdr:nvSpPr>
      <xdr:spPr>
        <a:xfrm>
          <a:off x="2343150" y="4181475"/>
          <a:ext cx="3238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L1</a:t>
          </a:r>
        </a:p>
      </xdr:txBody>
    </xdr:sp>
    <xdr:clientData/>
  </xdr:twoCellAnchor>
  <xdr:twoCellAnchor>
    <xdr:from>
      <xdr:col>8</xdr:col>
      <xdr:colOff>228600</xdr:colOff>
      <xdr:row>28</xdr:row>
      <xdr:rowOff>28575</xdr:rowOff>
    </xdr:from>
    <xdr:to>
      <xdr:col>9</xdr:col>
      <xdr:colOff>9525</xdr:colOff>
      <xdr:row>29</xdr:row>
      <xdr:rowOff>47625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D34E60F6-4A64-47DA-9D6E-85CD4D7C218E}"/>
            </a:ext>
          </a:extLst>
        </xdr:cNvPr>
        <xdr:cNvSpPr txBox="1"/>
      </xdr:nvSpPr>
      <xdr:spPr>
        <a:xfrm>
          <a:off x="4276725" y="481012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M</a:t>
          </a:r>
        </a:p>
      </xdr:txBody>
    </xdr:sp>
    <xdr:clientData/>
  </xdr:twoCellAnchor>
  <xdr:twoCellAnchor>
    <xdr:from>
      <xdr:col>13</xdr:col>
      <xdr:colOff>123825</xdr:colOff>
      <xdr:row>35</xdr:row>
      <xdr:rowOff>157163</xdr:rowOff>
    </xdr:from>
    <xdr:to>
      <xdr:col>13</xdr:col>
      <xdr:colOff>381000</xdr:colOff>
      <xdr:row>37</xdr:row>
      <xdr:rowOff>14288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83AD0A8-1747-472D-9D12-10E3388AA099}"/>
            </a:ext>
          </a:extLst>
        </xdr:cNvPr>
        <xdr:cNvSpPr txBox="1"/>
      </xdr:nvSpPr>
      <xdr:spPr>
        <a:xfrm>
          <a:off x="6581775" y="6081713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N</a:t>
          </a:r>
        </a:p>
      </xdr:txBody>
    </xdr:sp>
    <xdr:clientData/>
  </xdr:twoCellAnchor>
  <xdr:twoCellAnchor>
    <xdr:from>
      <xdr:col>16</xdr:col>
      <xdr:colOff>95249</xdr:colOff>
      <xdr:row>37</xdr:row>
      <xdr:rowOff>47625</xdr:rowOff>
    </xdr:from>
    <xdr:to>
      <xdr:col>16</xdr:col>
      <xdr:colOff>352424</xdr:colOff>
      <xdr:row>38</xdr:row>
      <xdr:rowOff>66675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CDACCA0-CA00-42D6-96FA-75338130CAB4}"/>
            </a:ext>
          </a:extLst>
        </xdr:cNvPr>
        <xdr:cNvSpPr txBox="1"/>
      </xdr:nvSpPr>
      <xdr:spPr>
        <a:xfrm>
          <a:off x="7934324" y="629602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O</a:t>
          </a:r>
        </a:p>
      </xdr:txBody>
    </xdr:sp>
    <xdr:clientData/>
  </xdr:twoCellAnchor>
  <xdr:twoCellAnchor>
    <xdr:from>
      <xdr:col>11</xdr:col>
      <xdr:colOff>333375</xdr:colOff>
      <xdr:row>39</xdr:row>
      <xdr:rowOff>142875</xdr:rowOff>
    </xdr:from>
    <xdr:to>
      <xdr:col>11</xdr:col>
      <xdr:colOff>590550</xdr:colOff>
      <xdr:row>41</xdr:row>
      <xdr:rowOff>0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643FF68-B2A0-40B3-B75C-4064898878C5}"/>
            </a:ext>
          </a:extLst>
        </xdr:cNvPr>
        <xdr:cNvSpPr txBox="1"/>
      </xdr:nvSpPr>
      <xdr:spPr>
        <a:xfrm>
          <a:off x="6000750" y="6715125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P</a:t>
          </a:r>
        </a:p>
      </xdr:txBody>
    </xdr:sp>
    <xdr:clientData/>
  </xdr:twoCellAnchor>
  <xdr:twoCellAnchor>
    <xdr:from>
      <xdr:col>15</xdr:col>
      <xdr:colOff>14288</xdr:colOff>
      <xdr:row>42</xdr:row>
      <xdr:rowOff>85725</xdr:rowOff>
    </xdr:from>
    <xdr:to>
      <xdr:col>16</xdr:col>
      <xdr:colOff>166688</xdr:colOff>
      <xdr:row>43</xdr:row>
      <xdr:rowOff>104775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EFE2931-8FF5-405F-B2C0-3AC3EE6AF7C2}"/>
            </a:ext>
          </a:extLst>
        </xdr:cNvPr>
        <xdr:cNvSpPr txBox="1"/>
      </xdr:nvSpPr>
      <xdr:spPr>
        <a:xfrm>
          <a:off x="7748588" y="7143750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S</a:t>
          </a:r>
        </a:p>
      </xdr:txBody>
    </xdr:sp>
    <xdr:clientData/>
  </xdr:twoCellAnchor>
  <xdr:twoCellAnchor>
    <xdr:from>
      <xdr:col>1</xdr:col>
      <xdr:colOff>971550</xdr:colOff>
      <xdr:row>31</xdr:row>
      <xdr:rowOff>114300</xdr:rowOff>
    </xdr:from>
    <xdr:to>
      <xdr:col>2</xdr:col>
      <xdr:colOff>38100</xdr:colOff>
      <xdr:row>33</xdr:row>
      <xdr:rowOff>47625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2D0D1C8-6110-44D9-8AE4-D50CDE575E31}"/>
            </a:ext>
          </a:extLst>
        </xdr:cNvPr>
        <xdr:cNvSpPr txBox="1"/>
      </xdr:nvSpPr>
      <xdr:spPr>
        <a:xfrm>
          <a:off x="1076325" y="5381625"/>
          <a:ext cx="3143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J1</a:t>
          </a:r>
        </a:p>
      </xdr:txBody>
    </xdr:sp>
    <xdr:clientData/>
  </xdr:twoCellAnchor>
  <xdr:twoCellAnchor>
    <xdr:from>
      <xdr:col>2</xdr:col>
      <xdr:colOff>60325</xdr:colOff>
      <xdr:row>36</xdr:row>
      <xdr:rowOff>85725</xdr:rowOff>
    </xdr:from>
    <xdr:to>
      <xdr:col>3</xdr:col>
      <xdr:colOff>114300</xdr:colOff>
      <xdr:row>37</xdr:row>
      <xdr:rowOff>115888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C78967EC-FE23-4F08-B96D-53ECEEE84DF3}"/>
            </a:ext>
          </a:extLst>
        </xdr:cNvPr>
        <xdr:cNvCxnSpPr>
          <a:stCxn id="36" idx="3"/>
        </xdr:cNvCxnSpPr>
      </xdr:nvCxnSpPr>
      <xdr:spPr>
        <a:xfrm flipV="1">
          <a:off x="1412875" y="6172200"/>
          <a:ext cx="635000" cy="192088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60325</xdr:colOff>
      <xdr:row>37</xdr:row>
      <xdr:rowOff>95250</xdr:rowOff>
    </xdr:from>
    <xdr:to>
      <xdr:col>3</xdr:col>
      <xdr:colOff>114300</xdr:colOff>
      <xdr:row>37</xdr:row>
      <xdr:rowOff>115888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B6878DE4-1620-4246-A20F-A24E74360BDA}"/>
            </a:ext>
          </a:extLst>
        </xdr:cNvPr>
        <xdr:cNvCxnSpPr>
          <a:stCxn id="36" idx="3"/>
        </xdr:cNvCxnSpPr>
      </xdr:nvCxnSpPr>
      <xdr:spPr>
        <a:xfrm flipV="1">
          <a:off x="1412875" y="6343650"/>
          <a:ext cx="635000" cy="20638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39</xdr:row>
      <xdr:rowOff>157163</xdr:rowOff>
    </xdr:from>
    <xdr:to>
      <xdr:col>2</xdr:col>
      <xdr:colOff>561975</xdr:colOff>
      <xdr:row>41</xdr:row>
      <xdr:rowOff>14288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0BAA4FA-204B-494F-80E8-FDC3319F3D37}"/>
            </a:ext>
          </a:extLst>
        </xdr:cNvPr>
        <xdr:cNvSpPr txBox="1"/>
      </xdr:nvSpPr>
      <xdr:spPr>
        <a:xfrm>
          <a:off x="1657350" y="6729413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G</a:t>
          </a:r>
        </a:p>
      </xdr:txBody>
    </xdr:sp>
    <xdr:clientData/>
  </xdr:twoCellAnchor>
  <xdr:twoCellAnchor>
    <xdr:from>
      <xdr:col>15</xdr:col>
      <xdr:colOff>19050</xdr:colOff>
      <xdr:row>40</xdr:row>
      <xdr:rowOff>142875</xdr:rowOff>
    </xdr:from>
    <xdr:to>
      <xdr:col>16</xdr:col>
      <xdr:colOff>171450</xdr:colOff>
      <xdr:row>42</xdr:row>
      <xdr:rowOff>0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D10115D-7B53-4A6A-96BD-1ED40B89D387}"/>
            </a:ext>
          </a:extLst>
        </xdr:cNvPr>
        <xdr:cNvSpPr txBox="1"/>
      </xdr:nvSpPr>
      <xdr:spPr>
        <a:xfrm>
          <a:off x="7753350" y="6877050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R</a:t>
          </a:r>
        </a:p>
      </xdr:txBody>
    </xdr:sp>
    <xdr:clientData/>
  </xdr:twoCellAnchor>
  <xdr:twoCellAnchor>
    <xdr:from>
      <xdr:col>11</xdr:col>
      <xdr:colOff>323850</xdr:colOff>
      <xdr:row>40</xdr:row>
      <xdr:rowOff>157163</xdr:rowOff>
    </xdr:from>
    <xdr:to>
      <xdr:col>11</xdr:col>
      <xdr:colOff>581025</xdr:colOff>
      <xdr:row>42</xdr:row>
      <xdr:rowOff>14288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C23DCC3-8496-4FA3-9142-863A830A2390}"/>
            </a:ext>
          </a:extLst>
        </xdr:cNvPr>
        <xdr:cNvSpPr txBox="1"/>
      </xdr:nvSpPr>
      <xdr:spPr>
        <a:xfrm>
          <a:off x="5991225" y="6891338"/>
          <a:ext cx="2571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Q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13"/>
  <sheetViews>
    <sheetView showGridLines="0" topLeftCell="A86" zoomScaleNormal="100" workbookViewId="0">
      <selection activeCell="B114" sqref="B114"/>
    </sheetView>
  </sheetViews>
  <sheetFormatPr defaultColWidth="9.109375" defaultRowHeight="14.4" x14ac:dyDescent="0.3"/>
  <cols>
    <col min="1" max="1" width="9.109375" style="201"/>
    <col min="2" max="2" width="13.5546875" style="206" customWidth="1"/>
    <col min="3" max="3" width="15.44140625" style="201" customWidth="1"/>
    <col min="4" max="4" width="14.33203125" style="206" customWidth="1"/>
    <col min="5" max="5" width="8.33203125" style="220" customWidth="1"/>
    <col min="6" max="6" width="10.88671875" style="186" customWidth="1"/>
    <col min="7" max="7" width="9" style="186" customWidth="1"/>
    <col min="8" max="8" width="8.88671875" style="186" customWidth="1"/>
    <col min="9" max="9" width="6.88671875" style="186" customWidth="1"/>
    <col min="10" max="10" width="9.44140625" style="186" customWidth="1"/>
    <col min="11" max="11" width="10.88671875" style="201" hidden="1" customWidth="1"/>
    <col min="12" max="16384" width="9.109375" style="201"/>
  </cols>
  <sheetData>
    <row r="1" spans="2:11" x14ac:dyDescent="0.3">
      <c r="B1" s="375" t="s">
        <v>168</v>
      </c>
      <c r="C1" s="375"/>
      <c r="D1" s="375"/>
      <c r="E1" s="375"/>
      <c r="F1" s="375"/>
      <c r="G1" s="375"/>
      <c r="H1" s="375"/>
      <c r="I1" s="375"/>
      <c r="J1" s="375"/>
      <c r="K1" s="375"/>
    </row>
    <row r="2" spans="2:11" x14ac:dyDescent="0.3">
      <c r="B2" s="375" t="s">
        <v>169</v>
      </c>
      <c r="C2" s="375"/>
      <c r="D2" s="375"/>
      <c r="E2" s="375"/>
      <c r="F2" s="375"/>
      <c r="G2" s="375"/>
      <c r="H2" s="375"/>
      <c r="I2" s="375"/>
      <c r="J2" s="375"/>
      <c r="K2" s="375"/>
    </row>
    <row r="3" spans="2:11" x14ac:dyDescent="0.3">
      <c r="B3" s="375" t="s">
        <v>170</v>
      </c>
      <c r="C3" s="375"/>
      <c r="D3" s="375"/>
      <c r="E3" s="375"/>
      <c r="F3" s="375"/>
      <c r="G3" s="375"/>
      <c r="H3" s="375"/>
      <c r="I3" s="375"/>
      <c r="J3" s="375"/>
      <c r="K3" s="375"/>
    </row>
    <row r="4" spans="2:11" x14ac:dyDescent="0.3">
      <c r="B4" s="375" t="s">
        <v>171</v>
      </c>
      <c r="C4" s="375"/>
      <c r="D4" s="375"/>
      <c r="E4" s="375"/>
      <c r="F4" s="375"/>
      <c r="G4" s="375"/>
      <c r="H4" s="375"/>
      <c r="I4" s="375"/>
      <c r="J4" s="375"/>
      <c r="K4" s="375"/>
    </row>
    <row r="5" spans="2:11" x14ac:dyDescent="0.3">
      <c r="C5" s="202" t="s">
        <v>172</v>
      </c>
      <c r="D5" s="225" t="s">
        <v>183</v>
      </c>
    </row>
    <row r="6" spans="2:11" ht="15.75" customHeight="1" x14ac:dyDescent="0.3"/>
    <row r="7" spans="2:11" s="186" customFormat="1" ht="31.5" customHeight="1" x14ac:dyDescent="0.3">
      <c r="B7" s="197" t="s">
        <v>47</v>
      </c>
      <c r="C7" s="198" t="s">
        <v>166</v>
      </c>
      <c r="D7" s="199" t="s">
        <v>167</v>
      </c>
      <c r="E7" s="221" t="s">
        <v>176</v>
      </c>
      <c r="F7" s="200" t="s">
        <v>177</v>
      </c>
      <c r="G7" s="200" t="s">
        <v>178</v>
      </c>
      <c r="H7" s="200" t="s">
        <v>179</v>
      </c>
      <c r="I7" s="200" t="s">
        <v>182</v>
      </c>
      <c r="J7" s="200" t="s">
        <v>180</v>
      </c>
      <c r="K7" s="187" t="s">
        <v>181</v>
      </c>
    </row>
    <row r="8" spans="2:11" x14ac:dyDescent="0.3">
      <c r="B8" s="188" t="s">
        <v>48</v>
      </c>
      <c r="C8" s="203">
        <v>806</v>
      </c>
      <c r="D8" s="204">
        <f>ROUNDUP(+C8*0.35,0)</f>
        <v>283</v>
      </c>
      <c r="E8" s="222">
        <f>+D8</f>
        <v>283</v>
      </c>
      <c r="F8" s="186">
        <f>+ROUNDUP(E8*0.23,0)</f>
        <v>66</v>
      </c>
      <c r="G8" s="186">
        <f>+ROUNDUP(E8*0.5,0)</f>
        <v>142</v>
      </c>
      <c r="H8" s="186">
        <f>+ROUNDUP(G8*0.1,0)+G8</f>
        <v>157</v>
      </c>
      <c r="I8" s="186">
        <f>+ROUNDUP(E8*0.5,0)</f>
        <v>142</v>
      </c>
      <c r="J8" s="186">
        <f>+ROUNDUP(I8*0.1,0)+I8</f>
        <v>157</v>
      </c>
      <c r="K8" s="205">
        <f>SUM(E8:J8)</f>
        <v>947</v>
      </c>
    </row>
    <row r="9" spans="2:11" s="213" customFormat="1" x14ac:dyDescent="0.3">
      <c r="B9" s="208" t="s">
        <v>49</v>
      </c>
      <c r="C9" s="209">
        <v>238</v>
      </c>
      <c r="D9" s="210">
        <f t="shared" ref="D9:D72" si="0">ROUNDUP(+C9*0.35,0)</f>
        <v>84</v>
      </c>
      <c r="E9" s="223">
        <f t="shared" ref="E9:E72" si="1">+D9</f>
        <v>84</v>
      </c>
      <c r="F9" s="211">
        <f t="shared" ref="F9:F72" si="2">+ROUNDUP(E9*0.23,0)</f>
        <v>20</v>
      </c>
      <c r="G9" s="211">
        <f t="shared" ref="G9:G72" si="3">+ROUNDUP(E9*0.5,0)</f>
        <v>42</v>
      </c>
      <c r="H9" s="211">
        <f t="shared" ref="H9:H72" si="4">+ROUNDUP(G9*0.1,0)+G9</f>
        <v>47</v>
      </c>
      <c r="I9" s="211">
        <f t="shared" ref="I9:I72" si="5">+ROUNDUP(E9*0.5,0)</f>
        <v>42</v>
      </c>
      <c r="J9" s="211">
        <f t="shared" ref="J9:J72" si="6">+ROUNDUP(I9*0.1,0)+I9</f>
        <v>47</v>
      </c>
      <c r="K9" s="212">
        <f t="shared" ref="K9:K72" si="7">SUM(E9:J9)</f>
        <v>282</v>
      </c>
    </row>
    <row r="10" spans="2:11" x14ac:dyDescent="0.3">
      <c r="B10" s="188" t="s">
        <v>50</v>
      </c>
      <c r="C10" s="203">
        <v>54</v>
      </c>
      <c r="D10" s="204">
        <f t="shared" si="0"/>
        <v>19</v>
      </c>
      <c r="E10" s="220">
        <f t="shared" si="1"/>
        <v>19</v>
      </c>
      <c r="F10" s="186">
        <f t="shared" si="2"/>
        <v>5</v>
      </c>
      <c r="G10" s="186">
        <f t="shared" si="3"/>
        <v>10</v>
      </c>
      <c r="H10" s="186">
        <f t="shared" si="4"/>
        <v>11</v>
      </c>
      <c r="I10" s="186">
        <f t="shared" si="5"/>
        <v>10</v>
      </c>
      <c r="J10" s="186">
        <f t="shared" si="6"/>
        <v>11</v>
      </c>
      <c r="K10" s="205">
        <f t="shared" si="7"/>
        <v>66</v>
      </c>
    </row>
    <row r="11" spans="2:11" s="213" customFormat="1" x14ac:dyDescent="0.3">
      <c r="B11" s="208" t="s">
        <v>51</v>
      </c>
      <c r="C11" s="209">
        <v>183</v>
      </c>
      <c r="D11" s="210">
        <f t="shared" si="0"/>
        <v>65</v>
      </c>
      <c r="E11" s="223">
        <f t="shared" si="1"/>
        <v>65</v>
      </c>
      <c r="F11" s="211">
        <f t="shared" si="2"/>
        <v>15</v>
      </c>
      <c r="G11" s="211">
        <f t="shared" si="3"/>
        <v>33</v>
      </c>
      <c r="H11" s="211">
        <f t="shared" si="4"/>
        <v>37</v>
      </c>
      <c r="I11" s="211">
        <f t="shared" si="5"/>
        <v>33</v>
      </c>
      <c r="J11" s="211">
        <f t="shared" si="6"/>
        <v>37</v>
      </c>
      <c r="K11" s="212">
        <f t="shared" si="7"/>
        <v>220</v>
      </c>
    </row>
    <row r="12" spans="2:11" x14ac:dyDescent="0.3">
      <c r="B12" s="188" t="s">
        <v>52</v>
      </c>
      <c r="C12" s="203">
        <v>122</v>
      </c>
      <c r="D12" s="204">
        <f t="shared" si="0"/>
        <v>43</v>
      </c>
      <c r="E12" s="220">
        <f t="shared" si="1"/>
        <v>43</v>
      </c>
      <c r="F12" s="186">
        <f t="shared" si="2"/>
        <v>10</v>
      </c>
      <c r="G12" s="186">
        <f t="shared" si="3"/>
        <v>22</v>
      </c>
      <c r="H12" s="186">
        <f t="shared" si="4"/>
        <v>25</v>
      </c>
      <c r="I12" s="186">
        <f t="shared" si="5"/>
        <v>22</v>
      </c>
      <c r="J12" s="186">
        <f t="shared" si="6"/>
        <v>25</v>
      </c>
      <c r="K12" s="205">
        <f t="shared" si="7"/>
        <v>147</v>
      </c>
    </row>
    <row r="13" spans="2:11" s="213" customFormat="1" x14ac:dyDescent="0.3">
      <c r="B13" s="208" t="s">
        <v>53</v>
      </c>
      <c r="C13" s="209">
        <v>84</v>
      </c>
      <c r="D13" s="210">
        <f t="shared" si="0"/>
        <v>30</v>
      </c>
      <c r="E13" s="223">
        <f t="shared" si="1"/>
        <v>30</v>
      </c>
      <c r="F13" s="211">
        <f t="shared" si="2"/>
        <v>7</v>
      </c>
      <c r="G13" s="211">
        <f t="shared" si="3"/>
        <v>15</v>
      </c>
      <c r="H13" s="211">
        <f t="shared" si="4"/>
        <v>17</v>
      </c>
      <c r="I13" s="211">
        <f t="shared" si="5"/>
        <v>15</v>
      </c>
      <c r="J13" s="211">
        <f t="shared" si="6"/>
        <v>17</v>
      </c>
      <c r="K13" s="212">
        <f t="shared" si="7"/>
        <v>101</v>
      </c>
    </row>
    <row r="14" spans="2:11" x14ac:dyDescent="0.3">
      <c r="B14" s="188" t="s">
        <v>54</v>
      </c>
      <c r="C14" s="203">
        <v>458</v>
      </c>
      <c r="D14" s="204">
        <f t="shared" si="0"/>
        <v>161</v>
      </c>
      <c r="E14" s="220">
        <f t="shared" si="1"/>
        <v>161</v>
      </c>
      <c r="F14" s="186">
        <f t="shared" si="2"/>
        <v>38</v>
      </c>
      <c r="G14" s="186">
        <f t="shared" si="3"/>
        <v>81</v>
      </c>
      <c r="H14" s="186">
        <f t="shared" si="4"/>
        <v>90</v>
      </c>
      <c r="I14" s="186">
        <f t="shared" si="5"/>
        <v>81</v>
      </c>
      <c r="J14" s="186">
        <f t="shared" si="6"/>
        <v>90</v>
      </c>
      <c r="K14" s="205">
        <f t="shared" si="7"/>
        <v>541</v>
      </c>
    </row>
    <row r="15" spans="2:11" s="213" customFormat="1" x14ac:dyDescent="0.3">
      <c r="B15" s="208" t="s">
        <v>55</v>
      </c>
      <c r="C15" s="209">
        <v>128</v>
      </c>
      <c r="D15" s="210">
        <f t="shared" si="0"/>
        <v>45</v>
      </c>
      <c r="E15" s="223">
        <f t="shared" si="1"/>
        <v>45</v>
      </c>
      <c r="F15" s="211">
        <f t="shared" si="2"/>
        <v>11</v>
      </c>
      <c r="G15" s="211">
        <f t="shared" si="3"/>
        <v>23</v>
      </c>
      <c r="H15" s="211">
        <f t="shared" si="4"/>
        <v>26</v>
      </c>
      <c r="I15" s="211">
        <f t="shared" si="5"/>
        <v>23</v>
      </c>
      <c r="J15" s="211">
        <f t="shared" si="6"/>
        <v>26</v>
      </c>
      <c r="K15" s="212">
        <f t="shared" si="7"/>
        <v>154</v>
      </c>
    </row>
    <row r="16" spans="2:11" x14ac:dyDescent="0.3">
      <c r="B16" s="188" t="s">
        <v>56</v>
      </c>
      <c r="C16" s="203">
        <v>213</v>
      </c>
      <c r="D16" s="204">
        <f t="shared" si="0"/>
        <v>75</v>
      </c>
      <c r="E16" s="220">
        <f t="shared" si="1"/>
        <v>75</v>
      </c>
      <c r="F16" s="186">
        <f t="shared" si="2"/>
        <v>18</v>
      </c>
      <c r="G16" s="186">
        <f t="shared" si="3"/>
        <v>38</v>
      </c>
      <c r="H16" s="186">
        <f t="shared" si="4"/>
        <v>42</v>
      </c>
      <c r="I16" s="186">
        <f t="shared" si="5"/>
        <v>38</v>
      </c>
      <c r="J16" s="186">
        <f t="shared" si="6"/>
        <v>42</v>
      </c>
      <c r="K16" s="205">
        <f t="shared" si="7"/>
        <v>253</v>
      </c>
    </row>
    <row r="17" spans="2:11" s="213" customFormat="1" x14ac:dyDescent="0.3">
      <c r="B17" s="208" t="s">
        <v>57</v>
      </c>
      <c r="C17" s="209">
        <v>759</v>
      </c>
      <c r="D17" s="210">
        <f t="shared" si="0"/>
        <v>266</v>
      </c>
      <c r="E17" s="223">
        <f t="shared" si="1"/>
        <v>266</v>
      </c>
      <c r="F17" s="211">
        <f t="shared" si="2"/>
        <v>62</v>
      </c>
      <c r="G17" s="211">
        <f t="shared" si="3"/>
        <v>133</v>
      </c>
      <c r="H17" s="211">
        <f t="shared" si="4"/>
        <v>147</v>
      </c>
      <c r="I17" s="211">
        <f t="shared" si="5"/>
        <v>133</v>
      </c>
      <c r="J17" s="211">
        <f t="shared" si="6"/>
        <v>147</v>
      </c>
      <c r="K17" s="212">
        <f t="shared" si="7"/>
        <v>888</v>
      </c>
    </row>
    <row r="18" spans="2:11" x14ac:dyDescent="0.3">
      <c r="B18" s="188" t="s">
        <v>58</v>
      </c>
      <c r="C18" s="203">
        <v>1269</v>
      </c>
      <c r="D18" s="204">
        <f t="shared" si="0"/>
        <v>445</v>
      </c>
      <c r="E18" s="220">
        <f t="shared" si="1"/>
        <v>445</v>
      </c>
      <c r="F18" s="186">
        <f t="shared" si="2"/>
        <v>103</v>
      </c>
      <c r="G18" s="186">
        <f t="shared" si="3"/>
        <v>223</v>
      </c>
      <c r="H18" s="186">
        <f t="shared" si="4"/>
        <v>246</v>
      </c>
      <c r="I18" s="186">
        <f t="shared" si="5"/>
        <v>223</v>
      </c>
      <c r="J18" s="186">
        <f t="shared" si="6"/>
        <v>246</v>
      </c>
      <c r="K18" s="205">
        <f t="shared" si="7"/>
        <v>1486</v>
      </c>
    </row>
    <row r="19" spans="2:11" s="213" customFormat="1" x14ac:dyDescent="0.3">
      <c r="B19" s="208" t="s">
        <v>59</v>
      </c>
      <c r="C19" s="209">
        <v>553</v>
      </c>
      <c r="D19" s="210">
        <f t="shared" si="0"/>
        <v>194</v>
      </c>
      <c r="E19" s="223">
        <f t="shared" si="1"/>
        <v>194</v>
      </c>
      <c r="F19" s="211">
        <f t="shared" si="2"/>
        <v>45</v>
      </c>
      <c r="G19" s="211">
        <f t="shared" si="3"/>
        <v>97</v>
      </c>
      <c r="H19" s="211">
        <f t="shared" si="4"/>
        <v>107</v>
      </c>
      <c r="I19" s="211">
        <f t="shared" si="5"/>
        <v>97</v>
      </c>
      <c r="J19" s="211">
        <f t="shared" si="6"/>
        <v>107</v>
      </c>
      <c r="K19" s="212">
        <f t="shared" si="7"/>
        <v>647</v>
      </c>
    </row>
    <row r="20" spans="2:11" x14ac:dyDescent="0.3">
      <c r="B20" s="188" t="s">
        <v>60</v>
      </c>
      <c r="C20" s="203">
        <v>881</v>
      </c>
      <c r="D20" s="204">
        <f t="shared" si="0"/>
        <v>309</v>
      </c>
      <c r="E20" s="220">
        <f t="shared" si="1"/>
        <v>309</v>
      </c>
      <c r="F20" s="186">
        <f t="shared" si="2"/>
        <v>72</v>
      </c>
      <c r="G20" s="186">
        <f t="shared" si="3"/>
        <v>155</v>
      </c>
      <c r="H20" s="186">
        <f t="shared" si="4"/>
        <v>171</v>
      </c>
      <c r="I20" s="186">
        <f t="shared" si="5"/>
        <v>155</v>
      </c>
      <c r="J20" s="186">
        <f t="shared" si="6"/>
        <v>171</v>
      </c>
      <c r="K20" s="205">
        <f t="shared" si="7"/>
        <v>1033</v>
      </c>
    </row>
    <row r="21" spans="2:11" s="213" customFormat="1" x14ac:dyDescent="0.3">
      <c r="B21" s="208" t="s">
        <v>61</v>
      </c>
      <c r="C21" s="209">
        <v>454</v>
      </c>
      <c r="D21" s="210">
        <f t="shared" si="0"/>
        <v>159</v>
      </c>
      <c r="E21" s="223">
        <f t="shared" si="1"/>
        <v>159</v>
      </c>
      <c r="F21" s="211">
        <f t="shared" si="2"/>
        <v>37</v>
      </c>
      <c r="G21" s="211">
        <f t="shared" si="3"/>
        <v>80</v>
      </c>
      <c r="H21" s="211">
        <f t="shared" si="4"/>
        <v>88</v>
      </c>
      <c r="I21" s="211">
        <f t="shared" si="5"/>
        <v>80</v>
      </c>
      <c r="J21" s="211">
        <f t="shared" si="6"/>
        <v>88</v>
      </c>
      <c r="K21" s="212">
        <f t="shared" si="7"/>
        <v>532</v>
      </c>
    </row>
    <row r="22" spans="2:11" x14ac:dyDescent="0.3">
      <c r="B22" s="188" t="s">
        <v>62</v>
      </c>
      <c r="C22" s="203">
        <v>37</v>
      </c>
      <c r="D22" s="204">
        <f t="shared" si="0"/>
        <v>13</v>
      </c>
      <c r="E22" s="220">
        <f t="shared" si="1"/>
        <v>13</v>
      </c>
      <c r="F22" s="186">
        <f t="shared" si="2"/>
        <v>3</v>
      </c>
      <c r="G22" s="186">
        <f t="shared" si="3"/>
        <v>7</v>
      </c>
      <c r="H22" s="186">
        <f t="shared" si="4"/>
        <v>8</v>
      </c>
      <c r="I22" s="186">
        <f t="shared" si="5"/>
        <v>7</v>
      </c>
      <c r="J22" s="186">
        <f t="shared" si="6"/>
        <v>8</v>
      </c>
      <c r="K22" s="205">
        <f t="shared" si="7"/>
        <v>46</v>
      </c>
    </row>
    <row r="23" spans="2:11" s="213" customFormat="1" x14ac:dyDescent="0.3">
      <c r="B23" s="208" t="s">
        <v>63</v>
      </c>
      <c r="C23" s="209">
        <v>353</v>
      </c>
      <c r="D23" s="210">
        <f t="shared" si="0"/>
        <v>124</v>
      </c>
      <c r="E23" s="223">
        <f t="shared" si="1"/>
        <v>124</v>
      </c>
      <c r="F23" s="211">
        <f t="shared" si="2"/>
        <v>29</v>
      </c>
      <c r="G23" s="211">
        <f t="shared" si="3"/>
        <v>62</v>
      </c>
      <c r="H23" s="211">
        <f t="shared" si="4"/>
        <v>69</v>
      </c>
      <c r="I23" s="211">
        <f t="shared" si="5"/>
        <v>62</v>
      </c>
      <c r="J23" s="211">
        <f t="shared" si="6"/>
        <v>69</v>
      </c>
      <c r="K23" s="212">
        <f t="shared" si="7"/>
        <v>415</v>
      </c>
    </row>
    <row r="24" spans="2:11" x14ac:dyDescent="0.3">
      <c r="B24" s="188" t="s">
        <v>64</v>
      </c>
      <c r="C24" s="203">
        <v>122</v>
      </c>
      <c r="D24" s="204">
        <f t="shared" si="0"/>
        <v>43</v>
      </c>
      <c r="E24" s="220">
        <f t="shared" si="1"/>
        <v>43</v>
      </c>
      <c r="F24" s="186">
        <f t="shared" si="2"/>
        <v>10</v>
      </c>
      <c r="G24" s="186">
        <f t="shared" si="3"/>
        <v>22</v>
      </c>
      <c r="H24" s="186">
        <f t="shared" si="4"/>
        <v>25</v>
      </c>
      <c r="I24" s="186">
        <f t="shared" si="5"/>
        <v>22</v>
      </c>
      <c r="J24" s="186">
        <f t="shared" si="6"/>
        <v>25</v>
      </c>
      <c r="K24" s="205">
        <f t="shared" si="7"/>
        <v>147</v>
      </c>
    </row>
    <row r="25" spans="2:11" s="213" customFormat="1" x14ac:dyDescent="0.3">
      <c r="B25" s="208" t="s">
        <v>65</v>
      </c>
      <c r="C25" s="209">
        <v>896</v>
      </c>
      <c r="D25" s="210">
        <f t="shared" si="0"/>
        <v>314</v>
      </c>
      <c r="E25" s="223">
        <f t="shared" si="1"/>
        <v>314</v>
      </c>
      <c r="F25" s="211">
        <f t="shared" si="2"/>
        <v>73</v>
      </c>
      <c r="G25" s="211">
        <f t="shared" si="3"/>
        <v>157</v>
      </c>
      <c r="H25" s="211">
        <f t="shared" si="4"/>
        <v>173</v>
      </c>
      <c r="I25" s="211">
        <f t="shared" si="5"/>
        <v>157</v>
      </c>
      <c r="J25" s="211">
        <f t="shared" si="6"/>
        <v>173</v>
      </c>
      <c r="K25" s="212">
        <f t="shared" si="7"/>
        <v>1047</v>
      </c>
    </row>
    <row r="26" spans="2:11" x14ac:dyDescent="0.3">
      <c r="B26" s="188" t="s">
        <v>66</v>
      </c>
      <c r="C26" s="203">
        <v>201</v>
      </c>
      <c r="D26" s="204">
        <f t="shared" si="0"/>
        <v>71</v>
      </c>
      <c r="E26" s="220">
        <f t="shared" si="1"/>
        <v>71</v>
      </c>
      <c r="F26" s="186">
        <f t="shared" si="2"/>
        <v>17</v>
      </c>
      <c r="G26" s="186">
        <f t="shared" si="3"/>
        <v>36</v>
      </c>
      <c r="H26" s="186">
        <f t="shared" si="4"/>
        <v>40</v>
      </c>
      <c r="I26" s="186">
        <f t="shared" si="5"/>
        <v>36</v>
      </c>
      <c r="J26" s="186">
        <f t="shared" si="6"/>
        <v>40</v>
      </c>
      <c r="K26" s="205">
        <f t="shared" si="7"/>
        <v>240</v>
      </c>
    </row>
    <row r="27" spans="2:11" s="213" customFormat="1" x14ac:dyDescent="0.3">
      <c r="B27" s="208" t="s">
        <v>67</v>
      </c>
      <c r="C27" s="209">
        <v>143</v>
      </c>
      <c r="D27" s="210">
        <f t="shared" si="0"/>
        <v>51</v>
      </c>
      <c r="E27" s="223">
        <f t="shared" si="1"/>
        <v>51</v>
      </c>
      <c r="F27" s="211">
        <f t="shared" si="2"/>
        <v>12</v>
      </c>
      <c r="G27" s="211">
        <f t="shared" si="3"/>
        <v>26</v>
      </c>
      <c r="H27" s="211">
        <f t="shared" si="4"/>
        <v>29</v>
      </c>
      <c r="I27" s="211">
        <f t="shared" si="5"/>
        <v>26</v>
      </c>
      <c r="J27" s="211">
        <f t="shared" si="6"/>
        <v>29</v>
      </c>
      <c r="K27" s="212">
        <f t="shared" si="7"/>
        <v>173</v>
      </c>
    </row>
    <row r="28" spans="2:11" x14ac:dyDescent="0.3">
      <c r="B28" s="188" t="s">
        <v>68</v>
      </c>
      <c r="C28" s="203">
        <v>126</v>
      </c>
      <c r="D28" s="204">
        <f t="shared" si="0"/>
        <v>45</v>
      </c>
      <c r="E28" s="220">
        <f t="shared" si="1"/>
        <v>45</v>
      </c>
      <c r="F28" s="186">
        <f t="shared" si="2"/>
        <v>11</v>
      </c>
      <c r="G28" s="186">
        <f t="shared" si="3"/>
        <v>23</v>
      </c>
      <c r="H28" s="186">
        <f t="shared" si="4"/>
        <v>26</v>
      </c>
      <c r="I28" s="186">
        <f t="shared" si="5"/>
        <v>23</v>
      </c>
      <c r="J28" s="186">
        <f t="shared" si="6"/>
        <v>26</v>
      </c>
      <c r="K28" s="205">
        <f t="shared" si="7"/>
        <v>154</v>
      </c>
    </row>
    <row r="29" spans="2:11" s="213" customFormat="1" x14ac:dyDescent="0.3">
      <c r="B29" s="208" t="s">
        <v>69</v>
      </c>
      <c r="C29" s="209">
        <v>28</v>
      </c>
      <c r="D29" s="210">
        <f t="shared" si="0"/>
        <v>10</v>
      </c>
      <c r="E29" s="223">
        <f t="shared" si="1"/>
        <v>10</v>
      </c>
      <c r="F29" s="211">
        <f t="shared" si="2"/>
        <v>3</v>
      </c>
      <c r="G29" s="211">
        <f t="shared" si="3"/>
        <v>5</v>
      </c>
      <c r="H29" s="211">
        <f t="shared" si="4"/>
        <v>6</v>
      </c>
      <c r="I29" s="211">
        <f t="shared" si="5"/>
        <v>5</v>
      </c>
      <c r="J29" s="211">
        <f t="shared" si="6"/>
        <v>6</v>
      </c>
      <c r="K29" s="212">
        <f t="shared" si="7"/>
        <v>35</v>
      </c>
    </row>
    <row r="30" spans="2:11" x14ac:dyDescent="0.3">
      <c r="B30" s="188" t="s">
        <v>70</v>
      </c>
      <c r="C30" s="203">
        <v>977</v>
      </c>
      <c r="D30" s="204">
        <f t="shared" si="0"/>
        <v>342</v>
      </c>
      <c r="E30" s="220">
        <f t="shared" si="1"/>
        <v>342</v>
      </c>
      <c r="F30" s="186">
        <f t="shared" si="2"/>
        <v>79</v>
      </c>
      <c r="G30" s="186">
        <f t="shared" si="3"/>
        <v>171</v>
      </c>
      <c r="H30" s="186">
        <f t="shared" si="4"/>
        <v>189</v>
      </c>
      <c r="I30" s="186">
        <f t="shared" si="5"/>
        <v>171</v>
      </c>
      <c r="J30" s="186">
        <f t="shared" si="6"/>
        <v>189</v>
      </c>
      <c r="K30" s="205">
        <f t="shared" si="7"/>
        <v>1141</v>
      </c>
    </row>
    <row r="31" spans="2:11" s="213" customFormat="1" x14ac:dyDescent="0.3">
      <c r="B31" s="208" t="s">
        <v>71</v>
      </c>
      <c r="C31" s="209">
        <v>300</v>
      </c>
      <c r="D31" s="210">
        <f t="shared" si="0"/>
        <v>105</v>
      </c>
      <c r="E31" s="223">
        <f t="shared" si="1"/>
        <v>105</v>
      </c>
      <c r="F31" s="211">
        <f t="shared" si="2"/>
        <v>25</v>
      </c>
      <c r="G31" s="211">
        <f t="shared" si="3"/>
        <v>53</v>
      </c>
      <c r="H31" s="211">
        <f t="shared" si="4"/>
        <v>59</v>
      </c>
      <c r="I31" s="211">
        <f t="shared" si="5"/>
        <v>53</v>
      </c>
      <c r="J31" s="211">
        <f t="shared" si="6"/>
        <v>59</v>
      </c>
      <c r="K31" s="212">
        <f t="shared" si="7"/>
        <v>354</v>
      </c>
    </row>
    <row r="32" spans="2:11" x14ac:dyDescent="0.3">
      <c r="B32" s="188" t="s">
        <v>72</v>
      </c>
      <c r="C32" s="203">
        <v>613</v>
      </c>
      <c r="D32" s="204">
        <f t="shared" si="0"/>
        <v>215</v>
      </c>
      <c r="E32" s="220">
        <f t="shared" si="1"/>
        <v>215</v>
      </c>
      <c r="F32" s="186">
        <f t="shared" si="2"/>
        <v>50</v>
      </c>
      <c r="G32" s="186">
        <f t="shared" si="3"/>
        <v>108</v>
      </c>
      <c r="H32" s="186">
        <f t="shared" si="4"/>
        <v>119</v>
      </c>
      <c r="I32" s="186">
        <f t="shared" si="5"/>
        <v>108</v>
      </c>
      <c r="J32" s="186">
        <f t="shared" si="6"/>
        <v>119</v>
      </c>
      <c r="K32" s="205">
        <f t="shared" si="7"/>
        <v>719</v>
      </c>
    </row>
    <row r="33" spans="2:11" s="213" customFormat="1" x14ac:dyDescent="0.3">
      <c r="B33" s="208" t="s">
        <v>73</v>
      </c>
      <c r="C33" s="209">
        <v>1550</v>
      </c>
      <c r="D33" s="210">
        <f t="shared" si="0"/>
        <v>543</v>
      </c>
      <c r="E33" s="223">
        <f t="shared" si="1"/>
        <v>543</v>
      </c>
      <c r="F33" s="211">
        <f t="shared" si="2"/>
        <v>125</v>
      </c>
      <c r="G33" s="211">
        <f t="shared" si="3"/>
        <v>272</v>
      </c>
      <c r="H33" s="211">
        <f t="shared" si="4"/>
        <v>300</v>
      </c>
      <c r="I33" s="211">
        <f t="shared" si="5"/>
        <v>272</v>
      </c>
      <c r="J33" s="211">
        <f t="shared" si="6"/>
        <v>300</v>
      </c>
      <c r="K33" s="212">
        <f t="shared" si="7"/>
        <v>1812</v>
      </c>
    </row>
    <row r="34" spans="2:11" x14ac:dyDescent="0.3">
      <c r="B34" s="188" t="s">
        <v>74</v>
      </c>
      <c r="C34" s="203">
        <v>118</v>
      </c>
      <c r="D34" s="204">
        <f t="shared" si="0"/>
        <v>42</v>
      </c>
      <c r="E34" s="220">
        <f t="shared" si="1"/>
        <v>42</v>
      </c>
      <c r="F34" s="186">
        <f t="shared" si="2"/>
        <v>10</v>
      </c>
      <c r="G34" s="186">
        <f t="shared" si="3"/>
        <v>21</v>
      </c>
      <c r="H34" s="186">
        <f t="shared" si="4"/>
        <v>24</v>
      </c>
      <c r="I34" s="186">
        <f t="shared" si="5"/>
        <v>21</v>
      </c>
      <c r="J34" s="186">
        <f t="shared" si="6"/>
        <v>24</v>
      </c>
      <c r="K34" s="205">
        <f t="shared" si="7"/>
        <v>142</v>
      </c>
    </row>
    <row r="35" spans="2:11" s="213" customFormat="1" x14ac:dyDescent="0.3">
      <c r="B35" s="208" t="s">
        <v>75</v>
      </c>
      <c r="C35" s="209">
        <v>236</v>
      </c>
      <c r="D35" s="210">
        <f t="shared" si="0"/>
        <v>83</v>
      </c>
      <c r="E35" s="223">
        <f t="shared" si="1"/>
        <v>83</v>
      </c>
      <c r="F35" s="211">
        <f t="shared" si="2"/>
        <v>20</v>
      </c>
      <c r="G35" s="211">
        <f t="shared" si="3"/>
        <v>42</v>
      </c>
      <c r="H35" s="211">
        <f t="shared" si="4"/>
        <v>47</v>
      </c>
      <c r="I35" s="211">
        <f t="shared" si="5"/>
        <v>42</v>
      </c>
      <c r="J35" s="211">
        <f t="shared" si="6"/>
        <v>47</v>
      </c>
      <c r="K35" s="212">
        <f t="shared" si="7"/>
        <v>281</v>
      </c>
    </row>
    <row r="36" spans="2:11" x14ac:dyDescent="0.3">
      <c r="B36" s="188" t="s">
        <v>76</v>
      </c>
      <c r="C36" s="203">
        <v>1049</v>
      </c>
      <c r="D36" s="204">
        <f t="shared" si="0"/>
        <v>368</v>
      </c>
      <c r="E36" s="220">
        <f t="shared" si="1"/>
        <v>368</v>
      </c>
      <c r="F36" s="186">
        <f t="shared" si="2"/>
        <v>85</v>
      </c>
      <c r="G36" s="186">
        <f t="shared" si="3"/>
        <v>184</v>
      </c>
      <c r="H36" s="186">
        <f t="shared" si="4"/>
        <v>203</v>
      </c>
      <c r="I36" s="186">
        <f t="shared" si="5"/>
        <v>184</v>
      </c>
      <c r="J36" s="186">
        <f t="shared" si="6"/>
        <v>203</v>
      </c>
      <c r="K36" s="205">
        <f t="shared" si="7"/>
        <v>1227</v>
      </c>
    </row>
    <row r="37" spans="2:11" s="213" customFormat="1" x14ac:dyDescent="0.3">
      <c r="B37" s="208" t="s">
        <v>77</v>
      </c>
      <c r="C37" s="209">
        <v>231</v>
      </c>
      <c r="D37" s="210">
        <f t="shared" si="0"/>
        <v>81</v>
      </c>
      <c r="E37" s="223">
        <f t="shared" si="1"/>
        <v>81</v>
      </c>
      <c r="F37" s="211">
        <f t="shared" si="2"/>
        <v>19</v>
      </c>
      <c r="G37" s="211">
        <f t="shared" si="3"/>
        <v>41</v>
      </c>
      <c r="H37" s="211">
        <f t="shared" si="4"/>
        <v>46</v>
      </c>
      <c r="I37" s="211">
        <f t="shared" si="5"/>
        <v>41</v>
      </c>
      <c r="J37" s="211">
        <f t="shared" si="6"/>
        <v>46</v>
      </c>
      <c r="K37" s="212">
        <f t="shared" si="7"/>
        <v>274</v>
      </c>
    </row>
    <row r="38" spans="2:11" x14ac:dyDescent="0.3">
      <c r="B38" s="188" t="s">
        <v>78</v>
      </c>
      <c r="C38" s="203">
        <v>322</v>
      </c>
      <c r="D38" s="204">
        <f t="shared" si="0"/>
        <v>113</v>
      </c>
      <c r="E38" s="220">
        <f t="shared" si="1"/>
        <v>113</v>
      </c>
      <c r="F38" s="186">
        <f t="shared" si="2"/>
        <v>26</v>
      </c>
      <c r="G38" s="186">
        <f t="shared" si="3"/>
        <v>57</v>
      </c>
      <c r="H38" s="186">
        <f t="shared" si="4"/>
        <v>63</v>
      </c>
      <c r="I38" s="186">
        <f t="shared" si="5"/>
        <v>57</v>
      </c>
      <c r="J38" s="186">
        <f t="shared" si="6"/>
        <v>63</v>
      </c>
      <c r="K38" s="205">
        <f t="shared" si="7"/>
        <v>379</v>
      </c>
    </row>
    <row r="39" spans="2:11" s="213" customFormat="1" x14ac:dyDescent="0.3">
      <c r="B39" s="208" t="s">
        <v>79</v>
      </c>
      <c r="C39" s="209">
        <v>1555</v>
      </c>
      <c r="D39" s="210">
        <f t="shared" si="0"/>
        <v>545</v>
      </c>
      <c r="E39" s="223">
        <f t="shared" si="1"/>
        <v>545</v>
      </c>
      <c r="F39" s="211">
        <f t="shared" si="2"/>
        <v>126</v>
      </c>
      <c r="G39" s="211">
        <f t="shared" si="3"/>
        <v>273</v>
      </c>
      <c r="H39" s="211">
        <f t="shared" si="4"/>
        <v>301</v>
      </c>
      <c r="I39" s="211">
        <f t="shared" si="5"/>
        <v>273</v>
      </c>
      <c r="J39" s="211">
        <f t="shared" si="6"/>
        <v>301</v>
      </c>
      <c r="K39" s="212">
        <f t="shared" si="7"/>
        <v>1819</v>
      </c>
    </row>
    <row r="40" spans="2:11" x14ac:dyDescent="0.3">
      <c r="B40" s="188" t="s">
        <v>80</v>
      </c>
      <c r="C40" s="203">
        <v>525</v>
      </c>
      <c r="D40" s="204">
        <f t="shared" si="0"/>
        <v>184</v>
      </c>
      <c r="E40" s="220">
        <f t="shared" si="1"/>
        <v>184</v>
      </c>
      <c r="F40" s="186">
        <f t="shared" si="2"/>
        <v>43</v>
      </c>
      <c r="G40" s="186">
        <f t="shared" si="3"/>
        <v>92</v>
      </c>
      <c r="H40" s="186">
        <f t="shared" si="4"/>
        <v>102</v>
      </c>
      <c r="I40" s="186">
        <f t="shared" si="5"/>
        <v>92</v>
      </c>
      <c r="J40" s="186">
        <f t="shared" si="6"/>
        <v>102</v>
      </c>
      <c r="K40" s="205">
        <f t="shared" si="7"/>
        <v>615</v>
      </c>
    </row>
    <row r="41" spans="2:11" s="213" customFormat="1" x14ac:dyDescent="0.3">
      <c r="B41" s="208" t="s">
        <v>81</v>
      </c>
      <c r="C41" s="209">
        <v>2398</v>
      </c>
      <c r="D41" s="210">
        <f t="shared" si="0"/>
        <v>840</v>
      </c>
      <c r="E41" s="223">
        <f t="shared" si="1"/>
        <v>840</v>
      </c>
      <c r="F41" s="211">
        <f t="shared" si="2"/>
        <v>194</v>
      </c>
      <c r="G41" s="211">
        <f t="shared" si="3"/>
        <v>420</v>
      </c>
      <c r="H41" s="211">
        <f t="shared" si="4"/>
        <v>462</v>
      </c>
      <c r="I41" s="211">
        <f t="shared" si="5"/>
        <v>420</v>
      </c>
      <c r="J41" s="211">
        <f t="shared" si="6"/>
        <v>462</v>
      </c>
      <c r="K41" s="212">
        <f t="shared" si="7"/>
        <v>2798</v>
      </c>
    </row>
    <row r="42" spans="2:11" x14ac:dyDescent="0.3">
      <c r="B42" s="188" t="s">
        <v>82</v>
      </c>
      <c r="C42" s="203">
        <v>317</v>
      </c>
      <c r="D42" s="204">
        <f t="shared" si="0"/>
        <v>111</v>
      </c>
      <c r="E42" s="220">
        <f t="shared" si="1"/>
        <v>111</v>
      </c>
      <c r="F42" s="186">
        <f t="shared" si="2"/>
        <v>26</v>
      </c>
      <c r="G42" s="186">
        <f t="shared" si="3"/>
        <v>56</v>
      </c>
      <c r="H42" s="186">
        <f t="shared" si="4"/>
        <v>62</v>
      </c>
      <c r="I42" s="186">
        <f t="shared" si="5"/>
        <v>56</v>
      </c>
      <c r="J42" s="186">
        <f t="shared" si="6"/>
        <v>62</v>
      </c>
      <c r="K42" s="205">
        <f t="shared" si="7"/>
        <v>373</v>
      </c>
    </row>
    <row r="43" spans="2:11" s="213" customFormat="1" x14ac:dyDescent="0.3">
      <c r="B43" s="208" t="s">
        <v>83</v>
      </c>
      <c r="C43" s="209">
        <v>1456</v>
      </c>
      <c r="D43" s="210">
        <f t="shared" si="0"/>
        <v>510</v>
      </c>
      <c r="E43" s="223">
        <f t="shared" si="1"/>
        <v>510</v>
      </c>
      <c r="F43" s="211">
        <f t="shared" si="2"/>
        <v>118</v>
      </c>
      <c r="G43" s="211">
        <f t="shared" si="3"/>
        <v>255</v>
      </c>
      <c r="H43" s="211">
        <f t="shared" si="4"/>
        <v>281</v>
      </c>
      <c r="I43" s="211">
        <f t="shared" si="5"/>
        <v>255</v>
      </c>
      <c r="J43" s="211">
        <f t="shared" si="6"/>
        <v>281</v>
      </c>
      <c r="K43" s="212">
        <f t="shared" si="7"/>
        <v>1700</v>
      </c>
    </row>
    <row r="44" spans="2:11" x14ac:dyDescent="0.3">
      <c r="B44" s="188" t="s">
        <v>84</v>
      </c>
      <c r="C44" s="203">
        <v>60</v>
      </c>
      <c r="D44" s="204">
        <f t="shared" si="0"/>
        <v>21</v>
      </c>
      <c r="E44" s="220">
        <f t="shared" si="1"/>
        <v>21</v>
      </c>
      <c r="F44" s="186">
        <f t="shared" si="2"/>
        <v>5</v>
      </c>
      <c r="G44" s="186">
        <f t="shared" si="3"/>
        <v>11</v>
      </c>
      <c r="H44" s="186">
        <f t="shared" si="4"/>
        <v>13</v>
      </c>
      <c r="I44" s="186">
        <f t="shared" si="5"/>
        <v>11</v>
      </c>
      <c r="J44" s="186">
        <f t="shared" si="6"/>
        <v>13</v>
      </c>
      <c r="K44" s="205">
        <f t="shared" si="7"/>
        <v>74</v>
      </c>
    </row>
    <row r="45" spans="2:11" s="213" customFormat="1" x14ac:dyDescent="0.3">
      <c r="B45" s="208" t="s">
        <v>85</v>
      </c>
      <c r="C45" s="209">
        <v>46</v>
      </c>
      <c r="D45" s="210">
        <f t="shared" si="0"/>
        <v>17</v>
      </c>
      <c r="E45" s="223">
        <f t="shared" si="1"/>
        <v>17</v>
      </c>
      <c r="F45" s="211">
        <f t="shared" si="2"/>
        <v>4</v>
      </c>
      <c r="G45" s="211">
        <f t="shared" si="3"/>
        <v>9</v>
      </c>
      <c r="H45" s="211">
        <f t="shared" si="4"/>
        <v>10</v>
      </c>
      <c r="I45" s="211">
        <f t="shared" si="5"/>
        <v>9</v>
      </c>
      <c r="J45" s="211">
        <f t="shared" si="6"/>
        <v>10</v>
      </c>
      <c r="K45" s="212">
        <f t="shared" si="7"/>
        <v>59</v>
      </c>
    </row>
    <row r="46" spans="2:11" x14ac:dyDescent="0.3">
      <c r="B46" s="188" t="s">
        <v>86</v>
      </c>
      <c r="C46" s="203">
        <v>240</v>
      </c>
      <c r="D46" s="204">
        <f t="shared" si="0"/>
        <v>84</v>
      </c>
      <c r="E46" s="220">
        <f t="shared" si="1"/>
        <v>84</v>
      </c>
      <c r="F46" s="186">
        <f t="shared" si="2"/>
        <v>20</v>
      </c>
      <c r="G46" s="186">
        <f t="shared" si="3"/>
        <v>42</v>
      </c>
      <c r="H46" s="186">
        <f t="shared" si="4"/>
        <v>47</v>
      </c>
      <c r="I46" s="186">
        <f t="shared" si="5"/>
        <v>42</v>
      </c>
      <c r="J46" s="186">
        <f t="shared" si="6"/>
        <v>47</v>
      </c>
      <c r="K46" s="205">
        <f t="shared" si="7"/>
        <v>282</v>
      </c>
    </row>
    <row r="47" spans="2:11" s="213" customFormat="1" x14ac:dyDescent="0.3">
      <c r="B47" s="208" t="s">
        <v>87</v>
      </c>
      <c r="C47" s="209">
        <v>111</v>
      </c>
      <c r="D47" s="210">
        <f t="shared" si="0"/>
        <v>39</v>
      </c>
      <c r="E47" s="223">
        <f t="shared" si="1"/>
        <v>39</v>
      </c>
      <c r="F47" s="211">
        <f t="shared" si="2"/>
        <v>9</v>
      </c>
      <c r="G47" s="211">
        <f t="shared" si="3"/>
        <v>20</v>
      </c>
      <c r="H47" s="211">
        <f t="shared" si="4"/>
        <v>22</v>
      </c>
      <c r="I47" s="211">
        <f t="shared" si="5"/>
        <v>20</v>
      </c>
      <c r="J47" s="211">
        <f t="shared" si="6"/>
        <v>22</v>
      </c>
      <c r="K47" s="212">
        <f t="shared" si="7"/>
        <v>132</v>
      </c>
    </row>
    <row r="48" spans="2:11" x14ac:dyDescent="0.3">
      <c r="B48" s="188" t="s">
        <v>88</v>
      </c>
      <c r="C48" s="203">
        <v>2847</v>
      </c>
      <c r="D48" s="204">
        <f t="shared" si="0"/>
        <v>997</v>
      </c>
      <c r="E48" s="220">
        <f t="shared" si="1"/>
        <v>997</v>
      </c>
      <c r="F48" s="186">
        <f t="shared" si="2"/>
        <v>230</v>
      </c>
      <c r="G48" s="186">
        <f t="shared" si="3"/>
        <v>499</v>
      </c>
      <c r="H48" s="186">
        <f t="shared" si="4"/>
        <v>549</v>
      </c>
      <c r="I48" s="186">
        <f t="shared" si="5"/>
        <v>499</v>
      </c>
      <c r="J48" s="186">
        <f t="shared" si="6"/>
        <v>549</v>
      </c>
      <c r="K48" s="205">
        <f t="shared" si="7"/>
        <v>3323</v>
      </c>
    </row>
    <row r="49" spans="2:11" s="213" customFormat="1" x14ac:dyDescent="0.3">
      <c r="B49" s="208" t="s">
        <v>89</v>
      </c>
      <c r="C49" s="209">
        <v>434</v>
      </c>
      <c r="D49" s="210">
        <f t="shared" si="0"/>
        <v>152</v>
      </c>
      <c r="E49" s="223">
        <f t="shared" si="1"/>
        <v>152</v>
      </c>
      <c r="F49" s="211">
        <f t="shared" si="2"/>
        <v>35</v>
      </c>
      <c r="G49" s="211">
        <f t="shared" si="3"/>
        <v>76</v>
      </c>
      <c r="H49" s="211">
        <f t="shared" si="4"/>
        <v>84</v>
      </c>
      <c r="I49" s="211">
        <f t="shared" si="5"/>
        <v>76</v>
      </c>
      <c r="J49" s="211">
        <f t="shared" si="6"/>
        <v>84</v>
      </c>
      <c r="K49" s="212">
        <f t="shared" si="7"/>
        <v>507</v>
      </c>
    </row>
    <row r="50" spans="2:11" x14ac:dyDescent="0.3">
      <c r="B50" s="188" t="s">
        <v>90</v>
      </c>
      <c r="C50" s="203">
        <v>450</v>
      </c>
      <c r="D50" s="204">
        <f t="shared" si="0"/>
        <v>158</v>
      </c>
      <c r="E50" s="220">
        <f t="shared" si="1"/>
        <v>158</v>
      </c>
      <c r="F50" s="186">
        <f t="shared" si="2"/>
        <v>37</v>
      </c>
      <c r="G50" s="186">
        <f t="shared" si="3"/>
        <v>79</v>
      </c>
      <c r="H50" s="186">
        <f t="shared" si="4"/>
        <v>87</v>
      </c>
      <c r="I50" s="186">
        <f t="shared" si="5"/>
        <v>79</v>
      </c>
      <c r="J50" s="186">
        <f t="shared" si="6"/>
        <v>87</v>
      </c>
      <c r="K50" s="205">
        <f t="shared" si="7"/>
        <v>527</v>
      </c>
    </row>
    <row r="51" spans="2:11" s="213" customFormat="1" x14ac:dyDescent="0.3">
      <c r="B51" s="208" t="s">
        <v>91</v>
      </c>
      <c r="C51" s="209">
        <v>362</v>
      </c>
      <c r="D51" s="210">
        <f t="shared" si="0"/>
        <v>127</v>
      </c>
      <c r="E51" s="223">
        <f t="shared" si="1"/>
        <v>127</v>
      </c>
      <c r="F51" s="211">
        <f t="shared" si="2"/>
        <v>30</v>
      </c>
      <c r="G51" s="211">
        <f t="shared" si="3"/>
        <v>64</v>
      </c>
      <c r="H51" s="211">
        <f t="shared" si="4"/>
        <v>71</v>
      </c>
      <c r="I51" s="211">
        <f t="shared" si="5"/>
        <v>64</v>
      </c>
      <c r="J51" s="211">
        <f t="shared" si="6"/>
        <v>71</v>
      </c>
      <c r="K51" s="212">
        <f t="shared" si="7"/>
        <v>427</v>
      </c>
    </row>
    <row r="52" spans="2:11" x14ac:dyDescent="0.3">
      <c r="B52" s="188" t="s">
        <v>92</v>
      </c>
      <c r="C52" s="203">
        <v>398</v>
      </c>
      <c r="D52" s="204">
        <f t="shared" si="0"/>
        <v>140</v>
      </c>
      <c r="E52" s="220">
        <f t="shared" si="1"/>
        <v>140</v>
      </c>
      <c r="F52" s="186">
        <f t="shared" si="2"/>
        <v>33</v>
      </c>
      <c r="G52" s="186">
        <f t="shared" si="3"/>
        <v>70</v>
      </c>
      <c r="H52" s="186">
        <f t="shared" si="4"/>
        <v>77</v>
      </c>
      <c r="I52" s="186">
        <f t="shared" si="5"/>
        <v>70</v>
      </c>
      <c r="J52" s="186">
        <f t="shared" si="6"/>
        <v>77</v>
      </c>
      <c r="K52" s="205">
        <f t="shared" si="7"/>
        <v>467</v>
      </c>
    </row>
    <row r="53" spans="2:11" s="213" customFormat="1" x14ac:dyDescent="0.3">
      <c r="B53" s="208" t="s">
        <v>93</v>
      </c>
      <c r="C53" s="209">
        <v>157</v>
      </c>
      <c r="D53" s="210">
        <f t="shared" si="0"/>
        <v>55</v>
      </c>
      <c r="E53" s="223">
        <f t="shared" si="1"/>
        <v>55</v>
      </c>
      <c r="F53" s="211">
        <f t="shared" si="2"/>
        <v>13</v>
      </c>
      <c r="G53" s="211">
        <f t="shared" si="3"/>
        <v>28</v>
      </c>
      <c r="H53" s="211">
        <f t="shared" si="4"/>
        <v>31</v>
      </c>
      <c r="I53" s="211">
        <f t="shared" si="5"/>
        <v>28</v>
      </c>
      <c r="J53" s="211">
        <f t="shared" si="6"/>
        <v>31</v>
      </c>
      <c r="K53" s="212">
        <f t="shared" si="7"/>
        <v>186</v>
      </c>
    </row>
    <row r="54" spans="2:11" x14ac:dyDescent="0.3">
      <c r="B54" s="188" t="s">
        <v>94</v>
      </c>
      <c r="C54" s="203">
        <v>325</v>
      </c>
      <c r="D54" s="204">
        <f t="shared" si="0"/>
        <v>114</v>
      </c>
      <c r="E54" s="220">
        <f t="shared" si="1"/>
        <v>114</v>
      </c>
      <c r="F54" s="186">
        <f t="shared" si="2"/>
        <v>27</v>
      </c>
      <c r="G54" s="186">
        <f t="shared" si="3"/>
        <v>57</v>
      </c>
      <c r="H54" s="186">
        <f t="shared" si="4"/>
        <v>63</v>
      </c>
      <c r="I54" s="186">
        <f t="shared" si="5"/>
        <v>57</v>
      </c>
      <c r="J54" s="186">
        <f t="shared" si="6"/>
        <v>63</v>
      </c>
      <c r="K54" s="205">
        <f t="shared" si="7"/>
        <v>381</v>
      </c>
    </row>
    <row r="55" spans="2:11" s="213" customFormat="1" x14ac:dyDescent="0.3">
      <c r="B55" s="208" t="s">
        <v>95</v>
      </c>
      <c r="C55" s="209">
        <v>22</v>
      </c>
      <c r="D55" s="210">
        <f t="shared" si="0"/>
        <v>8</v>
      </c>
      <c r="E55" s="223">
        <f t="shared" si="1"/>
        <v>8</v>
      </c>
      <c r="F55" s="211">
        <f t="shared" si="2"/>
        <v>2</v>
      </c>
      <c r="G55" s="211">
        <f t="shared" si="3"/>
        <v>4</v>
      </c>
      <c r="H55" s="211">
        <f t="shared" si="4"/>
        <v>5</v>
      </c>
      <c r="I55" s="211">
        <f t="shared" si="5"/>
        <v>4</v>
      </c>
      <c r="J55" s="211">
        <f t="shared" si="6"/>
        <v>5</v>
      </c>
      <c r="K55" s="212">
        <f t="shared" si="7"/>
        <v>28</v>
      </c>
    </row>
    <row r="56" spans="2:11" x14ac:dyDescent="0.3">
      <c r="B56" s="188" t="s">
        <v>96</v>
      </c>
      <c r="C56" s="203">
        <v>1105</v>
      </c>
      <c r="D56" s="204">
        <f t="shared" si="0"/>
        <v>387</v>
      </c>
      <c r="E56" s="220">
        <f t="shared" si="1"/>
        <v>387</v>
      </c>
      <c r="F56" s="186">
        <f t="shared" si="2"/>
        <v>90</v>
      </c>
      <c r="G56" s="186">
        <f t="shared" si="3"/>
        <v>194</v>
      </c>
      <c r="H56" s="186">
        <f t="shared" si="4"/>
        <v>214</v>
      </c>
      <c r="I56" s="186">
        <f t="shared" si="5"/>
        <v>194</v>
      </c>
      <c r="J56" s="186">
        <f t="shared" si="6"/>
        <v>214</v>
      </c>
      <c r="K56" s="205">
        <f t="shared" si="7"/>
        <v>1293</v>
      </c>
    </row>
    <row r="57" spans="2:11" s="213" customFormat="1" x14ac:dyDescent="0.3">
      <c r="B57" s="208" t="s">
        <v>97</v>
      </c>
      <c r="C57" s="209">
        <v>178</v>
      </c>
      <c r="D57" s="210">
        <f t="shared" si="0"/>
        <v>63</v>
      </c>
      <c r="E57" s="223">
        <f t="shared" si="1"/>
        <v>63</v>
      </c>
      <c r="F57" s="211">
        <f t="shared" si="2"/>
        <v>15</v>
      </c>
      <c r="G57" s="211">
        <f t="shared" si="3"/>
        <v>32</v>
      </c>
      <c r="H57" s="211">
        <f t="shared" si="4"/>
        <v>36</v>
      </c>
      <c r="I57" s="211">
        <f t="shared" si="5"/>
        <v>32</v>
      </c>
      <c r="J57" s="211">
        <f t="shared" si="6"/>
        <v>36</v>
      </c>
      <c r="K57" s="212">
        <f t="shared" si="7"/>
        <v>214</v>
      </c>
    </row>
    <row r="58" spans="2:11" x14ac:dyDescent="0.3">
      <c r="B58" s="188" t="s">
        <v>98</v>
      </c>
      <c r="C58" s="203">
        <v>715</v>
      </c>
      <c r="D58" s="204">
        <f t="shared" si="0"/>
        <v>251</v>
      </c>
      <c r="E58" s="220">
        <f t="shared" si="1"/>
        <v>251</v>
      </c>
      <c r="F58" s="186">
        <f t="shared" si="2"/>
        <v>58</v>
      </c>
      <c r="G58" s="186">
        <f t="shared" si="3"/>
        <v>126</v>
      </c>
      <c r="H58" s="186">
        <f t="shared" si="4"/>
        <v>139</v>
      </c>
      <c r="I58" s="186">
        <f t="shared" si="5"/>
        <v>126</v>
      </c>
      <c r="J58" s="186">
        <f t="shared" si="6"/>
        <v>139</v>
      </c>
      <c r="K58" s="205">
        <f t="shared" si="7"/>
        <v>839</v>
      </c>
    </row>
    <row r="59" spans="2:11" s="213" customFormat="1" x14ac:dyDescent="0.3">
      <c r="B59" s="208" t="s">
        <v>99</v>
      </c>
      <c r="C59" s="209">
        <v>44</v>
      </c>
      <c r="D59" s="210">
        <f t="shared" si="0"/>
        <v>16</v>
      </c>
      <c r="E59" s="223">
        <f t="shared" si="1"/>
        <v>16</v>
      </c>
      <c r="F59" s="211">
        <f t="shared" si="2"/>
        <v>4</v>
      </c>
      <c r="G59" s="211">
        <f t="shared" si="3"/>
        <v>8</v>
      </c>
      <c r="H59" s="211">
        <f t="shared" si="4"/>
        <v>9</v>
      </c>
      <c r="I59" s="211">
        <f t="shared" si="5"/>
        <v>8</v>
      </c>
      <c r="J59" s="211">
        <f t="shared" si="6"/>
        <v>9</v>
      </c>
      <c r="K59" s="212">
        <f t="shared" si="7"/>
        <v>54</v>
      </c>
    </row>
    <row r="60" spans="2:11" x14ac:dyDescent="0.3">
      <c r="B60" s="188" t="s">
        <v>100</v>
      </c>
      <c r="C60" s="203">
        <v>321</v>
      </c>
      <c r="D60" s="204">
        <f t="shared" si="0"/>
        <v>113</v>
      </c>
      <c r="E60" s="220">
        <f t="shared" si="1"/>
        <v>113</v>
      </c>
      <c r="F60" s="186">
        <f t="shared" si="2"/>
        <v>26</v>
      </c>
      <c r="G60" s="186">
        <f t="shared" si="3"/>
        <v>57</v>
      </c>
      <c r="H60" s="186">
        <f t="shared" si="4"/>
        <v>63</v>
      </c>
      <c r="I60" s="186">
        <f t="shared" si="5"/>
        <v>57</v>
      </c>
      <c r="J60" s="186">
        <f t="shared" si="6"/>
        <v>63</v>
      </c>
      <c r="K60" s="205">
        <f t="shared" si="7"/>
        <v>379</v>
      </c>
    </row>
    <row r="61" spans="2:11" s="213" customFormat="1" x14ac:dyDescent="0.3">
      <c r="B61" s="208" t="s">
        <v>101</v>
      </c>
      <c r="C61" s="209">
        <v>495</v>
      </c>
      <c r="D61" s="210">
        <f t="shared" si="0"/>
        <v>174</v>
      </c>
      <c r="E61" s="223">
        <f t="shared" si="1"/>
        <v>174</v>
      </c>
      <c r="F61" s="211">
        <f t="shared" si="2"/>
        <v>41</v>
      </c>
      <c r="G61" s="211">
        <f t="shared" si="3"/>
        <v>87</v>
      </c>
      <c r="H61" s="211">
        <f t="shared" si="4"/>
        <v>96</v>
      </c>
      <c r="I61" s="211">
        <f t="shared" si="5"/>
        <v>87</v>
      </c>
      <c r="J61" s="211">
        <f t="shared" si="6"/>
        <v>96</v>
      </c>
      <c r="K61" s="212">
        <f t="shared" si="7"/>
        <v>581</v>
      </c>
    </row>
    <row r="62" spans="2:11" x14ac:dyDescent="0.3">
      <c r="B62" s="188" t="s">
        <v>102</v>
      </c>
      <c r="C62" s="203">
        <v>428</v>
      </c>
      <c r="D62" s="204">
        <f t="shared" si="0"/>
        <v>150</v>
      </c>
      <c r="E62" s="220">
        <f t="shared" si="1"/>
        <v>150</v>
      </c>
      <c r="F62" s="186">
        <f t="shared" si="2"/>
        <v>35</v>
      </c>
      <c r="G62" s="186">
        <f t="shared" si="3"/>
        <v>75</v>
      </c>
      <c r="H62" s="186">
        <f t="shared" si="4"/>
        <v>83</v>
      </c>
      <c r="I62" s="186">
        <f t="shared" si="5"/>
        <v>75</v>
      </c>
      <c r="J62" s="186">
        <f t="shared" si="6"/>
        <v>83</v>
      </c>
      <c r="K62" s="205">
        <f t="shared" si="7"/>
        <v>501</v>
      </c>
    </row>
    <row r="63" spans="2:11" s="213" customFormat="1" x14ac:dyDescent="0.3">
      <c r="B63" s="208" t="s">
        <v>103</v>
      </c>
      <c r="C63" s="209">
        <v>182</v>
      </c>
      <c r="D63" s="210">
        <f t="shared" si="0"/>
        <v>64</v>
      </c>
      <c r="E63" s="223">
        <f t="shared" si="1"/>
        <v>64</v>
      </c>
      <c r="F63" s="211">
        <f t="shared" si="2"/>
        <v>15</v>
      </c>
      <c r="G63" s="211">
        <f t="shared" si="3"/>
        <v>32</v>
      </c>
      <c r="H63" s="211">
        <f t="shared" si="4"/>
        <v>36</v>
      </c>
      <c r="I63" s="211">
        <f t="shared" si="5"/>
        <v>32</v>
      </c>
      <c r="J63" s="211">
        <f t="shared" si="6"/>
        <v>36</v>
      </c>
      <c r="K63" s="212">
        <f t="shared" si="7"/>
        <v>215</v>
      </c>
    </row>
    <row r="64" spans="2:11" x14ac:dyDescent="0.3">
      <c r="B64" s="188" t="s">
        <v>104</v>
      </c>
      <c r="C64" s="203">
        <v>129</v>
      </c>
      <c r="D64" s="204">
        <f t="shared" si="0"/>
        <v>46</v>
      </c>
      <c r="E64" s="220">
        <f t="shared" si="1"/>
        <v>46</v>
      </c>
      <c r="F64" s="186">
        <f t="shared" si="2"/>
        <v>11</v>
      </c>
      <c r="G64" s="186">
        <f t="shared" si="3"/>
        <v>23</v>
      </c>
      <c r="H64" s="186">
        <f t="shared" si="4"/>
        <v>26</v>
      </c>
      <c r="I64" s="186">
        <f t="shared" si="5"/>
        <v>23</v>
      </c>
      <c r="J64" s="186">
        <f t="shared" si="6"/>
        <v>26</v>
      </c>
      <c r="K64" s="205">
        <f t="shared" si="7"/>
        <v>155</v>
      </c>
    </row>
    <row r="65" spans="2:11" s="213" customFormat="1" x14ac:dyDescent="0.3">
      <c r="B65" s="208" t="s">
        <v>105</v>
      </c>
      <c r="C65" s="209">
        <v>166</v>
      </c>
      <c r="D65" s="210">
        <f t="shared" si="0"/>
        <v>59</v>
      </c>
      <c r="E65" s="223">
        <f t="shared" si="1"/>
        <v>59</v>
      </c>
      <c r="F65" s="211">
        <f t="shared" si="2"/>
        <v>14</v>
      </c>
      <c r="G65" s="211">
        <f t="shared" si="3"/>
        <v>30</v>
      </c>
      <c r="H65" s="211">
        <f t="shared" si="4"/>
        <v>33</v>
      </c>
      <c r="I65" s="211">
        <f t="shared" si="5"/>
        <v>30</v>
      </c>
      <c r="J65" s="211">
        <f t="shared" si="6"/>
        <v>33</v>
      </c>
      <c r="K65" s="212">
        <f t="shared" si="7"/>
        <v>199</v>
      </c>
    </row>
    <row r="66" spans="2:11" x14ac:dyDescent="0.3">
      <c r="B66" s="188" t="s">
        <v>106</v>
      </c>
      <c r="C66" s="203">
        <v>442</v>
      </c>
      <c r="D66" s="204">
        <f t="shared" si="0"/>
        <v>155</v>
      </c>
      <c r="E66" s="220">
        <f t="shared" si="1"/>
        <v>155</v>
      </c>
      <c r="F66" s="186">
        <f t="shared" si="2"/>
        <v>36</v>
      </c>
      <c r="G66" s="186">
        <f t="shared" si="3"/>
        <v>78</v>
      </c>
      <c r="H66" s="186">
        <f t="shared" si="4"/>
        <v>86</v>
      </c>
      <c r="I66" s="186">
        <f t="shared" si="5"/>
        <v>78</v>
      </c>
      <c r="J66" s="186">
        <f t="shared" si="6"/>
        <v>86</v>
      </c>
      <c r="K66" s="205">
        <f t="shared" si="7"/>
        <v>519</v>
      </c>
    </row>
    <row r="67" spans="2:11" s="213" customFormat="1" x14ac:dyDescent="0.3">
      <c r="B67" s="208" t="s">
        <v>107</v>
      </c>
      <c r="C67" s="209">
        <v>3005</v>
      </c>
      <c r="D67" s="210">
        <f t="shared" si="0"/>
        <v>1052</v>
      </c>
      <c r="E67" s="223">
        <f t="shared" si="1"/>
        <v>1052</v>
      </c>
      <c r="F67" s="211">
        <f t="shared" si="2"/>
        <v>242</v>
      </c>
      <c r="G67" s="211">
        <f t="shared" si="3"/>
        <v>526</v>
      </c>
      <c r="H67" s="211">
        <f t="shared" si="4"/>
        <v>579</v>
      </c>
      <c r="I67" s="211">
        <f t="shared" si="5"/>
        <v>526</v>
      </c>
      <c r="J67" s="211">
        <f t="shared" si="6"/>
        <v>579</v>
      </c>
      <c r="K67" s="212">
        <f t="shared" si="7"/>
        <v>3504</v>
      </c>
    </row>
    <row r="68" spans="2:11" x14ac:dyDescent="0.3">
      <c r="B68" s="188" t="s">
        <v>108</v>
      </c>
      <c r="C68" s="203">
        <v>103</v>
      </c>
      <c r="D68" s="204">
        <f t="shared" si="0"/>
        <v>37</v>
      </c>
      <c r="E68" s="220">
        <f t="shared" si="1"/>
        <v>37</v>
      </c>
      <c r="F68" s="186">
        <f t="shared" si="2"/>
        <v>9</v>
      </c>
      <c r="G68" s="186">
        <f t="shared" si="3"/>
        <v>19</v>
      </c>
      <c r="H68" s="186">
        <f t="shared" si="4"/>
        <v>21</v>
      </c>
      <c r="I68" s="186">
        <f t="shared" si="5"/>
        <v>19</v>
      </c>
      <c r="J68" s="186">
        <f t="shared" si="6"/>
        <v>21</v>
      </c>
      <c r="K68" s="205">
        <f t="shared" si="7"/>
        <v>126</v>
      </c>
    </row>
    <row r="69" spans="2:11" s="213" customFormat="1" x14ac:dyDescent="0.3">
      <c r="B69" s="208" t="s">
        <v>109</v>
      </c>
      <c r="C69" s="209">
        <v>212</v>
      </c>
      <c r="D69" s="210">
        <f t="shared" si="0"/>
        <v>75</v>
      </c>
      <c r="E69" s="223">
        <f t="shared" si="1"/>
        <v>75</v>
      </c>
      <c r="F69" s="211">
        <f t="shared" si="2"/>
        <v>18</v>
      </c>
      <c r="G69" s="211">
        <f t="shared" si="3"/>
        <v>38</v>
      </c>
      <c r="H69" s="211">
        <f t="shared" si="4"/>
        <v>42</v>
      </c>
      <c r="I69" s="211">
        <f t="shared" si="5"/>
        <v>38</v>
      </c>
      <c r="J69" s="211">
        <f t="shared" si="6"/>
        <v>42</v>
      </c>
      <c r="K69" s="212">
        <f t="shared" si="7"/>
        <v>253</v>
      </c>
    </row>
    <row r="70" spans="2:11" x14ac:dyDescent="0.3">
      <c r="B70" s="188" t="s">
        <v>110</v>
      </c>
      <c r="C70" s="203">
        <v>450</v>
      </c>
      <c r="D70" s="204">
        <f t="shared" si="0"/>
        <v>158</v>
      </c>
      <c r="E70" s="220">
        <f t="shared" si="1"/>
        <v>158</v>
      </c>
      <c r="F70" s="186">
        <f t="shared" si="2"/>
        <v>37</v>
      </c>
      <c r="G70" s="186">
        <f t="shared" si="3"/>
        <v>79</v>
      </c>
      <c r="H70" s="186">
        <f t="shared" si="4"/>
        <v>87</v>
      </c>
      <c r="I70" s="186">
        <f t="shared" si="5"/>
        <v>79</v>
      </c>
      <c r="J70" s="186">
        <f t="shared" si="6"/>
        <v>87</v>
      </c>
      <c r="K70" s="205">
        <f t="shared" si="7"/>
        <v>527</v>
      </c>
    </row>
    <row r="71" spans="2:11" s="213" customFormat="1" x14ac:dyDescent="0.3">
      <c r="B71" s="208" t="s">
        <v>111</v>
      </c>
      <c r="C71" s="209">
        <v>563</v>
      </c>
      <c r="D71" s="210">
        <f t="shared" si="0"/>
        <v>198</v>
      </c>
      <c r="E71" s="223">
        <f t="shared" si="1"/>
        <v>198</v>
      </c>
      <c r="F71" s="211">
        <f t="shared" si="2"/>
        <v>46</v>
      </c>
      <c r="G71" s="211">
        <f t="shared" si="3"/>
        <v>99</v>
      </c>
      <c r="H71" s="211">
        <f t="shared" si="4"/>
        <v>109</v>
      </c>
      <c r="I71" s="211">
        <f t="shared" si="5"/>
        <v>99</v>
      </c>
      <c r="J71" s="211">
        <f t="shared" si="6"/>
        <v>109</v>
      </c>
      <c r="K71" s="212">
        <f t="shared" si="7"/>
        <v>660</v>
      </c>
    </row>
    <row r="72" spans="2:11" x14ac:dyDescent="0.3">
      <c r="B72" s="188" t="s">
        <v>112</v>
      </c>
      <c r="C72" s="203">
        <v>1455</v>
      </c>
      <c r="D72" s="204">
        <f t="shared" si="0"/>
        <v>510</v>
      </c>
      <c r="E72" s="220">
        <f t="shared" si="1"/>
        <v>510</v>
      </c>
      <c r="F72" s="186">
        <f t="shared" si="2"/>
        <v>118</v>
      </c>
      <c r="G72" s="186">
        <f t="shared" si="3"/>
        <v>255</v>
      </c>
      <c r="H72" s="186">
        <f t="shared" si="4"/>
        <v>281</v>
      </c>
      <c r="I72" s="186">
        <f t="shared" si="5"/>
        <v>255</v>
      </c>
      <c r="J72" s="186">
        <f t="shared" si="6"/>
        <v>281</v>
      </c>
      <c r="K72" s="205">
        <f t="shared" si="7"/>
        <v>1700</v>
      </c>
    </row>
    <row r="73" spans="2:11" s="213" customFormat="1" x14ac:dyDescent="0.3">
      <c r="B73" s="208" t="s">
        <v>113</v>
      </c>
      <c r="C73" s="209">
        <v>110</v>
      </c>
      <c r="D73" s="210">
        <f t="shared" ref="D73:D107" si="8">ROUNDUP(+C73*0.35,0)</f>
        <v>39</v>
      </c>
      <c r="E73" s="223">
        <f t="shared" ref="E73:E107" si="9">+D73</f>
        <v>39</v>
      </c>
      <c r="F73" s="211">
        <f t="shared" ref="F73:F107" si="10">+ROUNDUP(E73*0.23,0)</f>
        <v>9</v>
      </c>
      <c r="G73" s="211">
        <f t="shared" ref="G73:G107" si="11">+ROUNDUP(E73*0.5,0)</f>
        <v>20</v>
      </c>
      <c r="H73" s="211">
        <f t="shared" ref="H73:H107" si="12">+ROUNDUP(G73*0.1,0)+G73</f>
        <v>22</v>
      </c>
      <c r="I73" s="211">
        <f t="shared" ref="I73:I107" si="13">+ROUNDUP(E73*0.5,0)</f>
        <v>20</v>
      </c>
      <c r="J73" s="211">
        <f t="shared" ref="J73:J107" si="14">+ROUNDUP(I73*0.1,0)+I73</f>
        <v>22</v>
      </c>
      <c r="K73" s="212">
        <f t="shared" ref="K73:K107" si="15">SUM(E73:J73)</f>
        <v>132</v>
      </c>
    </row>
    <row r="74" spans="2:11" x14ac:dyDescent="0.3">
      <c r="B74" s="188" t="s">
        <v>114</v>
      </c>
      <c r="C74" s="203">
        <v>870</v>
      </c>
      <c r="D74" s="204">
        <f t="shared" si="8"/>
        <v>305</v>
      </c>
      <c r="E74" s="220">
        <f t="shared" si="9"/>
        <v>305</v>
      </c>
      <c r="F74" s="186">
        <f t="shared" si="10"/>
        <v>71</v>
      </c>
      <c r="G74" s="186">
        <f t="shared" si="11"/>
        <v>153</v>
      </c>
      <c r="H74" s="186">
        <f t="shared" si="12"/>
        <v>169</v>
      </c>
      <c r="I74" s="186">
        <f t="shared" si="13"/>
        <v>153</v>
      </c>
      <c r="J74" s="186">
        <f t="shared" si="14"/>
        <v>169</v>
      </c>
      <c r="K74" s="205">
        <f t="shared" si="15"/>
        <v>1020</v>
      </c>
    </row>
    <row r="75" spans="2:11" s="213" customFormat="1" x14ac:dyDescent="0.3">
      <c r="B75" s="208" t="s">
        <v>115</v>
      </c>
      <c r="C75" s="209">
        <v>326</v>
      </c>
      <c r="D75" s="210">
        <f t="shared" si="8"/>
        <v>115</v>
      </c>
      <c r="E75" s="223">
        <f t="shared" si="9"/>
        <v>115</v>
      </c>
      <c r="F75" s="211">
        <f t="shared" si="10"/>
        <v>27</v>
      </c>
      <c r="G75" s="211">
        <f t="shared" si="11"/>
        <v>58</v>
      </c>
      <c r="H75" s="211">
        <f t="shared" si="12"/>
        <v>64</v>
      </c>
      <c r="I75" s="211">
        <f t="shared" si="13"/>
        <v>58</v>
      </c>
      <c r="J75" s="211">
        <f t="shared" si="14"/>
        <v>64</v>
      </c>
      <c r="K75" s="212">
        <f t="shared" si="15"/>
        <v>386</v>
      </c>
    </row>
    <row r="76" spans="2:11" x14ac:dyDescent="0.3">
      <c r="B76" s="188" t="s">
        <v>116</v>
      </c>
      <c r="C76" s="203">
        <v>108</v>
      </c>
      <c r="D76" s="204">
        <f t="shared" si="8"/>
        <v>38</v>
      </c>
      <c r="E76" s="220">
        <f t="shared" si="9"/>
        <v>38</v>
      </c>
      <c r="F76" s="186">
        <f t="shared" si="10"/>
        <v>9</v>
      </c>
      <c r="G76" s="186">
        <f t="shared" si="11"/>
        <v>19</v>
      </c>
      <c r="H76" s="186">
        <f t="shared" si="12"/>
        <v>21</v>
      </c>
      <c r="I76" s="186">
        <f t="shared" si="13"/>
        <v>19</v>
      </c>
      <c r="J76" s="186">
        <f t="shared" si="14"/>
        <v>21</v>
      </c>
      <c r="K76" s="205">
        <f t="shared" si="15"/>
        <v>127</v>
      </c>
    </row>
    <row r="77" spans="2:11" s="213" customFormat="1" x14ac:dyDescent="0.3">
      <c r="B77" s="208" t="s">
        <v>117</v>
      </c>
      <c r="C77" s="209">
        <v>264</v>
      </c>
      <c r="D77" s="210">
        <f t="shared" si="8"/>
        <v>93</v>
      </c>
      <c r="E77" s="223">
        <f t="shared" si="9"/>
        <v>93</v>
      </c>
      <c r="F77" s="211">
        <f t="shared" si="10"/>
        <v>22</v>
      </c>
      <c r="G77" s="211">
        <f t="shared" si="11"/>
        <v>47</v>
      </c>
      <c r="H77" s="211">
        <f t="shared" si="12"/>
        <v>52</v>
      </c>
      <c r="I77" s="211">
        <f t="shared" si="13"/>
        <v>47</v>
      </c>
      <c r="J77" s="211">
        <f t="shared" si="14"/>
        <v>52</v>
      </c>
      <c r="K77" s="212">
        <f t="shared" si="15"/>
        <v>313</v>
      </c>
    </row>
    <row r="78" spans="2:11" x14ac:dyDescent="0.3">
      <c r="B78" s="188" t="s">
        <v>118</v>
      </c>
      <c r="C78" s="203">
        <v>317</v>
      </c>
      <c r="D78" s="204">
        <f t="shared" si="8"/>
        <v>111</v>
      </c>
      <c r="E78" s="220">
        <f t="shared" si="9"/>
        <v>111</v>
      </c>
      <c r="F78" s="186">
        <f t="shared" si="10"/>
        <v>26</v>
      </c>
      <c r="G78" s="186">
        <f t="shared" si="11"/>
        <v>56</v>
      </c>
      <c r="H78" s="186">
        <f t="shared" si="12"/>
        <v>62</v>
      </c>
      <c r="I78" s="186">
        <f t="shared" si="13"/>
        <v>56</v>
      </c>
      <c r="J78" s="186">
        <f t="shared" si="14"/>
        <v>62</v>
      </c>
      <c r="K78" s="205">
        <f t="shared" si="15"/>
        <v>373</v>
      </c>
    </row>
    <row r="79" spans="2:11" s="213" customFormat="1" x14ac:dyDescent="0.3">
      <c r="B79" s="208" t="s">
        <v>119</v>
      </c>
      <c r="C79" s="209">
        <v>67</v>
      </c>
      <c r="D79" s="210">
        <f t="shared" si="8"/>
        <v>24</v>
      </c>
      <c r="E79" s="223">
        <f t="shared" si="9"/>
        <v>24</v>
      </c>
      <c r="F79" s="211">
        <f t="shared" si="10"/>
        <v>6</v>
      </c>
      <c r="G79" s="211">
        <f t="shared" si="11"/>
        <v>12</v>
      </c>
      <c r="H79" s="211">
        <f t="shared" si="12"/>
        <v>14</v>
      </c>
      <c r="I79" s="211">
        <f t="shared" si="13"/>
        <v>12</v>
      </c>
      <c r="J79" s="211">
        <f t="shared" si="14"/>
        <v>14</v>
      </c>
      <c r="K79" s="212">
        <f t="shared" si="15"/>
        <v>82</v>
      </c>
    </row>
    <row r="80" spans="2:11" x14ac:dyDescent="0.3">
      <c r="B80" s="188" t="s">
        <v>120</v>
      </c>
      <c r="C80" s="203">
        <v>262</v>
      </c>
      <c r="D80" s="204">
        <f t="shared" si="8"/>
        <v>92</v>
      </c>
      <c r="E80" s="220">
        <f t="shared" si="9"/>
        <v>92</v>
      </c>
      <c r="F80" s="186">
        <f t="shared" si="10"/>
        <v>22</v>
      </c>
      <c r="G80" s="186">
        <f t="shared" si="11"/>
        <v>46</v>
      </c>
      <c r="H80" s="186">
        <f t="shared" si="12"/>
        <v>51</v>
      </c>
      <c r="I80" s="186">
        <f t="shared" si="13"/>
        <v>46</v>
      </c>
      <c r="J80" s="186">
        <f t="shared" si="14"/>
        <v>51</v>
      </c>
      <c r="K80" s="205">
        <f t="shared" si="15"/>
        <v>308</v>
      </c>
    </row>
    <row r="81" spans="2:11" s="213" customFormat="1" x14ac:dyDescent="0.3">
      <c r="B81" s="208" t="s">
        <v>121</v>
      </c>
      <c r="C81" s="209">
        <v>1160</v>
      </c>
      <c r="D81" s="210">
        <f t="shared" si="8"/>
        <v>406</v>
      </c>
      <c r="E81" s="223">
        <f t="shared" si="9"/>
        <v>406</v>
      </c>
      <c r="F81" s="211">
        <f t="shared" si="10"/>
        <v>94</v>
      </c>
      <c r="G81" s="211">
        <f t="shared" si="11"/>
        <v>203</v>
      </c>
      <c r="H81" s="211">
        <f t="shared" si="12"/>
        <v>224</v>
      </c>
      <c r="I81" s="211">
        <f t="shared" si="13"/>
        <v>203</v>
      </c>
      <c r="J81" s="211">
        <f t="shared" si="14"/>
        <v>224</v>
      </c>
      <c r="K81" s="212">
        <f t="shared" si="15"/>
        <v>1354</v>
      </c>
    </row>
    <row r="82" spans="2:11" x14ac:dyDescent="0.3">
      <c r="B82" s="188" t="s">
        <v>122</v>
      </c>
      <c r="C82" s="203">
        <v>30</v>
      </c>
      <c r="D82" s="204">
        <f t="shared" si="8"/>
        <v>11</v>
      </c>
      <c r="E82" s="220">
        <f t="shared" si="9"/>
        <v>11</v>
      </c>
      <c r="F82" s="186">
        <f t="shared" si="10"/>
        <v>3</v>
      </c>
      <c r="G82" s="186">
        <f t="shared" si="11"/>
        <v>6</v>
      </c>
      <c r="H82" s="186">
        <f t="shared" si="12"/>
        <v>7</v>
      </c>
      <c r="I82" s="186">
        <f t="shared" si="13"/>
        <v>6</v>
      </c>
      <c r="J82" s="186">
        <f t="shared" si="14"/>
        <v>7</v>
      </c>
      <c r="K82" s="205">
        <f t="shared" si="15"/>
        <v>40</v>
      </c>
    </row>
    <row r="83" spans="2:11" s="213" customFormat="1" x14ac:dyDescent="0.3">
      <c r="B83" s="208" t="s">
        <v>123</v>
      </c>
      <c r="C83" s="209">
        <v>1009</v>
      </c>
      <c r="D83" s="210">
        <f t="shared" si="8"/>
        <v>354</v>
      </c>
      <c r="E83" s="223">
        <f t="shared" si="9"/>
        <v>354</v>
      </c>
      <c r="F83" s="211">
        <f t="shared" si="10"/>
        <v>82</v>
      </c>
      <c r="G83" s="211">
        <f t="shared" si="11"/>
        <v>177</v>
      </c>
      <c r="H83" s="211">
        <f t="shared" si="12"/>
        <v>195</v>
      </c>
      <c r="I83" s="211">
        <f t="shared" si="13"/>
        <v>177</v>
      </c>
      <c r="J83" s="211">
        <f t="shared" si="14"/>
        <v>195</v>
      </c>
      <c r="K83" s="212">
        <f t="shared" si="15"/>
        <v>1180</v>
      </c>
    </row>
    <row r="84" spans="2:11" x14ac:dyDescent="0.3">
      <c r="B84" s="188" t="s">
        <v>124</v>
      </c>
      <c r="C84" s="203">
        <v>337</v>
      </c>
      <c r="D84" s="204">
        <f t="shared" si="8"/>
        <v>118</v>
      </c>
      <c r="E84" s="220">
        <f t="shared" si="9"/>
        <v>118</v>
      </c>
      <c r="F84" s="186">
        <f t="shared" si="10"/>
        <v>28</v>
      </c>
      <c r="G84" s="186">
        <f t="shared" si="11"/>
        <v>59</v>
      </c>
      <c r="H84" s="186">
        <f t="shared" si="12"/>
        <v>65</v>
      </c>
      <c r="I84" s="186">
        <f t="shared" si="13"/>
        <v>59</v>
      </c>
      <c r="J84" s="186">
        <f t="shared" si="14"/>
        <v>65</v>
      </c>
      <c r="K84" s="205">
        <f t="shared" si="15"/>
        <v>394</v>
      </c>
    </row>
    <row r="85" spans="2:11" s="213" customFormat="1" x14ac:dyDescent="0.3">
      <c r="B85" s="208" t="s">
        <v>125</v>
      </c>
      <c r="C85" s="209">
        <v>654</v>
      </c>
      <c r="D85" s="210">
        <f t="shared" si="8"/>
        <v>229</v>
      </c>
      <c r="E85" s="223">
        <f t="shared" si="9"/>
        <v>229</v>
      </c>
      <c r="F85" s="211">
        <f t="shared" si="10"/>
        <v>53</v>
      </c>
      <c r="G85" s="211">
        <f t="shared" si="11"/>
        <v>115</v>
      </c>
      <c r="H85" s="211">
        <f t="shared" si="12"/>
        <v>127</v>
      </c>
      <c r="I85" s="211">
        <f t="shared" si="13"/>
        <v>115</v>
      </c>
      <c r="J85" s="211">
        <f t="shared" si="14"/>
        <v>127</v>
      </c>
      <c r="K85" s="212">
        <f t="shared" si="15"/>
        <v>766</v>
      </c>
    </row>
    <row r="86" spans="2:11" x14ac:dyDescent="0.3">
      <c r="B86" s="188" t="s">
        <v>126</v>
      </c>
      <c r="C86" s="203">
        <v>574</v>
      </c>
      <c r="D86" s="204">
        <f t="shared" si="8"/>
        <v>201</v>
      </c>
      <c r="E86" s="220">
        <f t="shared" si="9"/>
        <v>201</v>
      </c>
      <c r="F86" s="186">
        <f t="shared" si="10"/>
        <v>47</v>
      </c>
      <c r="G86" s="186">
        <f t="shared" si="11"/>
        <v>101</v>
      </c>
      <c r="H86" s="186">
        <f t="shared" si="12"/>
        <v>112</v>
      </c>
      <c r="I86" s="186">
        <f t="shared" si="13"/>
        <v>101</v>
      </c>
      <c r="J86" s="186">
        <f t="shared" si="14"/>
        <v>112</v>
      </c>
      <c r="K86" s="205">
        <f t="shared" si="15"/>
        <v>674</v>
      </c>
    </row>
    <row r="87" spans="2:11" s="213" customFormat="1" x14ac:dyDescent="0.3">
      <c r="B87" s="208" t="s">
        <v>127</v>
      </c>
      <c r="C87" s="209">
        <v>1230</v>
      </c>
      <c r="D87" s="210">
        <f t="shared" si="8"/>
        <v>431</v>
      </c>
      <c r="E87" s="223">
        <f t="shared" si="9"/>
        <v>431</v>
      </c>
      <c r="F87" s="211">
        <f t="shared" si="10"/>
        <v>100</v>
      </c>
      <c r="G87" s="211">
        <f t="shared" si="11"/>
        <v>216</v>
      </c>
      <c r="H87" s="211">
        <f t="shared" si="12"/>
        <v>238</v>
      </c>
      <c r="I87" s="211">
        <f t="shared" si="13"/>
        <v>216</v>
      </c>
      <c r="J87" s="211">
        <f t="shared" si="14"/>
        <v>238</v>
      </c>
      <c r="K87" s="212">
        <f t="shared" si="15"/>
        <v>1439</v>
      </c>
    </row>
    <row r="88" spans="2:11" x14ac:dyDescent="0.3">
      <c r="B88" s="188" t="s">
        <v>128</v>
      </c>
      <c r="C88" s="203">
        <v>611</v>
      </c>
      <c r="D88" s="204">
        <f t="shared" si="8"/>
        <v>214</v>
      </c>
      <c r="E88" s="220">
        <f t="shared" si="9"/>
        <v>214</v>
      </c>
      <c r="F88" s="186">
        <f t="shared" si="10"/>
        <v>50</v>
      </c>
      <c r="G88" s="186">
        <f t="shared" si="11"/>
        <v>107</v>
      </c>
      <c r="H88" s="186">
        <f t="shared" si="12"/>
        <v>118</v>
      </c>
      <c r="I88" s="186">
        <f t="shared" si="13"/>
        <v>107</v>
      </c>
      <c r="J88" s="186">
        <f t="shared" si="14"/>
        <v>118</v>
      </c>
      <c r="K88" s="205">
        <f t="shared" si="15"/>
        <v>714</v>
      </c>
    </row>
    <row r="89" spans="2:11" s="213" customFormat="1" x14ac:dyDescent="0.3">
      <c r="B89" s="208" t="s">
        <v>129</v>
      </c>
      <c r="C89" s="209">
        <v>391</v>
      </c>
      <c r="D89" s="210">
        <f t="shared" si="8"/>
        <v>137</v>
      </c>
      <c r="E89" s="223">
        <f t="shared" si="9"/>
        <v>137</v>
      </c>
      <c r="F89" s="211">
        <f t="shared" si="10"/>
        <v>32</v>
      </c>
      <c r="G89" s="211">
        <f t="shared" si="11"/>
        <v>69</v>
      </c>
      <c r="H89" s="211">
        <f t="shared" si="12"/>
        <v>76</v>
      </c>
      <c r="I89" s="211">
        <f t="shared" si="13"/>
        <v>69</v>
      </c>
      <c r="J89" s="211">
        <f t="shared" si="14"/>
        <v>76</v>
      </c>
      <c r="K89" s="212">
        <f t="shared" si="15"/>
        <v>459</v>
      </c>
    </row>
    <row r="90" spans="2:11" x14ac:dyDescent="0.3">
      <c r="B90" s="188" t="s">
        <v>130</v>
      </c>
      <c r="C90" s="203">
        <v>277</v>
      </c>
      <c r="D90" s="204">
        <f t="shared" si="8"/>
        <v>97</v>
      </c>
      <c r="E90" s="220">
        <f t="shared" si="9"/>
        <v>97</v>
      </c>
      <c r="F90" s="186">
        <f t="shared" si="10"/>
        <v>23</v>
      </c>
      <c r="G90" s="186">
        <f t="shared" si="11"/>
        <v>49</v>
      </c>
      <c r="H90" s="186">
        <f t="shared" si="12"/>
        <v>54</v>
      </c>
      <c r="I90" s="186">
        <f t="shared" si="13"/>
        <v>49</v>
      </c>
      <c r="J90" s="186">
        <f t="shared" si="14"/>
        <v>54</v>
      </c>
      <c r="K90" s="205">
        <f t="shared" si="15"/>
        <v>326</v>
      </c>
    </row>
    <row r="91" spans="2:11" s="213" customFormat="1" x14ac:dyDescent="0.3">
      <c r="B91" s="208" t="s">
        <v>131</v>
      </c>
      <c r="C91" s="209">
        <v>387</v>
      </c>
      <c r="D91" s="210">
        <f t="shared" si="8"/>
        <v>136</v>
      </c>
      <c r="E91" s="223">
        <f t="shared" si="9"/>
        <v>136</v>
      </c>
      <c r="F91" s="211">
        <f t="shared" si="10"/>
        <v>32</v>
      </c>
      <c r="G91" s="211">
        <f t="shared" si="11"/>
        <v>68</v>
      </c>
      <c r="H91" s="211">
        <f t="shared" si="12"/>
        <v>75</v>
      </c>
      <c r="I91" s="211">
        <f t="shared" si="13"/>
        <v>68</v>
      </c>
      <c r="J91" s="211">
        <f t="shared" si="14"/>
        <v>75</v>
      </c>
      <c r="K91" s="212">
        <f t="shared" si="15"/>
        <v>454</v>
      </c>
    </row>
    <row r="92" spans="2:11" x14ac:dyDescent="0.3">
      <c r="B92" s="188" t="s">
        <v>132</v>
      </c>
      <c r="C92" s="203">
        <v>263</v>
      </c>
      <c r="D92" s="204">
        <f t="shared" si="8"/>
        <v>93</v>
      </c>
      <c r="E92" s="220">
        <f t="shared" si="9"/>
        <v>93</v>
      </c>
      <c r="F92" s="186">
        <f t="shared" si="10"/>
        <v>22</v>
      </c>
      <c r="G92" s="186">
        <f t="shared" si="11"/>
        <v>47</v>
      </c>
      <c r="H92" s="186">
        <f t="shared" si="12"/>
        <v>52</v>
      </c>
      <c r="I92" s="186">
        <f t="shared" si="13"/>
        <v>47</v>
      </c>
      <c r="J92" s="186">
        <f t="shared" si="14"/>
        <v>52</v>
      </c>
      <c r="K92" s="205">
        <f t="shared" si="15"/>
        <v>313</v>
      </c>
    </row>
    <row r="93" spans="2:11" s="213" customFormat="1" x14ac:dyDescent="0.3">
      <c r="B93" s="208" t="s">
        <v>133</v>
      </c>
      <c r="C93" s="209">
        <v>394</v>
      </c>
      <c r="D93" s="210">
        <f t="shared" si="8"/>
        <v>138</v>
      </c>
      <c r="E93" s="223">
        <f t="shared" si="9"/>
        <v>138</v>
      </c>
      <c r="F93" s="211">
        <f t="shared" si="10"/>
        <v>32</v>
      </c>
      <c r="G93" s="211">
        <f t="shared" si="11"/>
        <v>69</v>
      </c>
      <c r="H93" s="211">
        <f t="shared" si="12"/>
        <v>76</v>
      </c>
      <c r="I93" s="211">
        <f t="shared" si="13"/>
        <v>69</v>
      </c>
      <c r="J93" s="211">
        <f t="shared" si="14"/>
        <v>76</v>
      </c>
      <c r="K93" s="212">
        <f t="shared" si="15"/>
        <v>460</v>
      </c>
    </row>
    <row r="94" spans="2:11" x14ac:dyDescent="0.3">
      <c r="B94" s="188" t="s">
        <v>134</v>
      </c>
      <c r="C94" s="203">
        <v>116</v>
      </c>
      <c r="D94" s="204">
        <f t="shared" si="8"/>
        <v>41</v>
      </c>
      <c r="E94" s="220">
        <f t="shared" si="9"/>
        <v>41</v>
      </c>
      <c r="F94" s="186">
        <f t="shared" si="10"/>
        <v>10</v>
      </c>
      <c r="G94" s="186">
        <f t="shared" si="11"/>
        <v>21</v>
      </c>
      <c r="H94" s="186">
        <f t="shared" si="12"/>
        <v>24</v>
      </c>
      <c r="I94" s="186">
        <f t="shared" si="13"/>
        <v>21</v>
      </c>
      <c r="J94" s="186">
        <f t="shared" si="14"/>
        <v>24</v>
      </c>
      <c r="K94" s="205">
        <f t="shared" si="15"/>
        <v>141</v>
      </c>
    </row>
    <row r="95" spans="2:11" s="213" customFormat="1" x14ac:dyDescent="0.3">
      <c r="B95" s="208" t="s">
        <v>135</v>
      </c>
      <c r="C95" s="209">
        <v>106</v>
      </c>
      <c r="D95" s="210">
        <f t="shared" si="8"/>
        <v>38</v>
      </c>
      <c r="E95" s="223">
        <f t="shared" si="9"/>
        <v>38</v>
      </c>
      <c r="F95" s="211">
        <f t="shared" si="10"/>
        <v>9</v>
      </c>
      <c r="G95" s="211">
        <f t="shared" si="11"/>
        <v>19</v>
      </c>
      <c r="H95" s="211">
        <f t="shared" si="12"/>
        <v>21</v>
      </c>
      <c r="I95" s="211">
        <f t="shared" si="13"/>
        <v>19</v>
      </c>
      <c r="J95" s="211">
        <f t="shared" si="14"/>
        <v>21</v>
      </c>
      <c r="K95" s="212">
        <f t="shared" si="15"/>
        <v>127</v>
      </c>
    </row>
    <row r="96" spans="2:11" x14ac:dyDescent="0.3">
      <c r="B96" s="188" t="s">
        <v>136</v>
      </c>
      <c r="C96" s="203">
        <v>19</v>
      </c>
      <c r="D96" s="204">
        <f t="shared" si="8"/>
        <v>7</v>
      </c>
      <c r="E96" s="220">
        <f t="shared" si="9"/>
        <v>7</v>
      </c>
      <c r="F96" s="186">
        <f t="shared" si="10"/>
        <v>2</v>
      </c>
      <c r="G96" s="186">
        <f t="shared" si="11"/>
        <v>4</v>
      </c>
      <c r="H96" s="186">
        <f t="shared" si="12"/>
        <v>5</v>
      </c>
      <c r="I96" s="186">
        <f t="shared" si="13"/>
        <v>4</v>
      </c>
      <c r="J96" s="186">
        <f t="shared" si="14"/>
        <v>5</v>
      </c>
      <c r="K96" s="205">
        <f t="shared" si="15"/>
        <v>27</v>
      </c>
    </row>
    <row r="97" spans="1:11" s="213" customFormat="1" x14ac:dyDescent="0.3">
      <c r="B97" s="208" t="s">
        <v>137</v>
      </c>
      <c r="C97" s="209">
        <v>653</v>
      </c>
      <c r="D97" s="210">
        <f t="shared" si="8"/>
        <v>229</v>
      </c>
      <c r="E97" s="223">
        <f t="shared" si="9"/>
        <v>229</v>
      </c>
      <c r="F97" s="211">
        <f t="shared" si="10"/>
        <v>53</v>
      </c>
      <c r="G97" s="211">
        <f t="shared" si="11"/>
        <v>115</v>
      </c>
      <c r="H97" s="211">
        <f t="shared" si="12"/>
        <v>127</v>
      </c>
      <c r="I97" s="211">
        <f t="shared" si="13"/>
        <v>115</v>
      </c>
      <c r="J97" s="211">
        <f t="shared" si="14"/>
        <v>127</v>
      </c>
      <c r="K97" s="212">
        <f t="shared" si="15"/>
        <v>766</v>
      </c>
    </row>
    <row r="98" spans="1:11" x14ac:dyDescent="0.3">
      <c r="B98" s="188" t="s">
        <v>138</v>
      </c>
      <c r="C98" s="203">
        <v>330</v>
      </c>
      <c r="D98" s="204">
        <f t="shared" si="8"/>
        <v>116</v>
      </c>
      <c r="E98" s="220">
        <f t="shared" si="9"/>
        <v>116</v>
      </c>
      <c r="F98" s="186">
        <f t="shared" si="10"/>
        <v>27</v>
      </c>
      <c r="G98" s="186">
        <f t="shared" si="11"/>
        <v>58</v>
      </c>
      <c r="H98" s="186">
        <f t="shared" si="12"/>
        <v>64</v>
      </c>
      <c r="I98" s="186">
        <f t="shared" si="13"/>
        <v>58</v>
      </c>
      <c r="J98" s="186">
        <f t="shared" si="14"/>
        <v>64</v>
      </c>
      <c r="K98" s="205">
        <f t="shared" si="15"/>
        <v>387</v>
      </c>
    </row>
    <row r="99" spans="1:11" s="213" customFormat="1" x14ac:dyDescent="0.3">
      <c r="B99" s="208" t="s">
        <v>139</v>
      </c>
      <c r="C99" s="209">
        <v>2842</v>
      </c>
      <c r="D99" s="210">
        <f t="shared" si="8"/>
        <v>995</v>
      </c>
      <c r="E99" s="223">
        <f t="shared" si="9"/>
        <v>995</v>
      </c>
      <c r="F99" s="211">
        <f t="shared" si="10"/>
        <v>229</v>
      </c>
      <c r="G99" s="211">
        <f t="shared" si="11"/>
        <v>498</v>
      </c>
      <c r="H99" s="211">
        <f t="shared" si="12"/>
        <v>548</v>
      </c>
      <c r="I99" s="211">
        <f t="shared" si="13"/>
        <v>498</v>
      </c>
      <c r="J99" s="211">
        <f t="shared" si="14"/>
        <v>548</v>
      </c>
      <c r="K99" s="212">
        <f t="shared" si="15"/>
        <v>3316</v>
      </c>
    </row>
    <row r="100" spans="1:11" x14ac:dyDescent="0.3">
      <c r="B100" s="188" t="s">
        <v>140</v>
      </c>
      <c r="C100" s="203">
        <v>138</v>
      </c>
      <c r="D100" s="204">
        <f t="shared" si="8"/>
        <v>49</v>
      </c>
      <c r="E100" s="220">
        <f t="shared" si="9"/>
        <v>49</v>
      </c>
      <c r="F100" s="186">
        <f t="shared" si="10"/>
        <v>12</v>
      </c>
      <c r="G100" s="186">
        <f t="shared" si="11"/>
        <v>25</v>
      </c>
      <c r="H100" s="186">
        <f t="shared" si="12"/>
        <v>28</v>
      </c>
      <c r="I100" s="186">
        <f t="shared" si="13"/>
        <v>25</v>
      </c>
      <c r="J100" s="186">
        <f t="shared" si="14"/>
        <v>28</v>
      </c>
      <c r="K100" s="205">
        <f t="shared" si="15"/>
        <v>167</v>
      </c>
    </row>
    <row r="101" spans="1:11" s="213" customFormat="1" x14ac:dyDescent="0.3">
      <c r="B101" s="208" t="s">
        <v>141</v>
      </c>
      <c r="C101" s="209">
        <v>77</v>
      </c>
      <c r="D101" s="210">
        <f t="shared" si="8"/>
        <v>27</v>
      </c>
      <c r="E101" s="223">
        <f t="shared" si="9"/>
        <v>27</v>
      </c>
      <c r="F101" s="211">
        <f t="shared" si="10"/>
        <v>7</v>
      </c>
      <c r="G101" s="211">
        <f t="shared" si="11"/>
        <v>14</v>
      </c>
      <c r="H101" s="211">
        <f t="shared" si="12"/>
        <v>16</v>
      </c>
      <c r="I101" s="211">
        <f t="shared" si="13"/>
        <v>14</v>
      </c>
      <c r="J101" s="211">
        <f t="shared" si="14"/>
        <v>16</v>
      </c>
      <c r="K101" s="212">
        <f t="shared" si="15"/>
        <v>94</v>
      </c>
    </row>
    <row r="102" spans="1:11" x14ac:dyDescent="0.3">
      <c r="B102" s="188" t="s">
        <v>142</v>
      </c>
      <c r="C102" s="203">
        <v>172</v>
      </c>
      <c r="D102" s="204">
        <f t="shared" si="8"/>
        <v>61</v>
      </c>
      <c r="E102" s="220">
        <f t="shared" si="9"/>
        <v>61</v>
      </c>
      <c r="F102" s="186">
        <f t="shared" si="10"/>
        <v>15</v>
      </c>
      <c r="G102" s="186">
        <f t="shared" si="11"/>
        <v>31</v>
      </c>
      <c r="H102" s="186">
        <f t="shared" si="12"/>
        <v>35</v>
      </c>
      <c r="I102" s="186">
        <f t="shared" si="13"/>
        <v>31</v>
      </c>
      <c r="J102" s="186">
        <f t="shared" si="14"/>
        <v>35</v>
      </c>
      <c r="K102" s="205">
        <f t="shared" si="15"/>
        <v>208</v>
      </c>
    </row>
    <row r="103" spans="1:11" s="213" customFormat="1" x14ac:dyDescent="0.3">
      <c r="B103" s="208" t="s">
        <v>143</v>
      </c>
      <c r="C103" s="209">
        <v>910</v>
      </c>
      <c r="D103" s="210">
        <f t="shared" si="8"/>
        <v>319</v>
      </c>
      <c r="E103" s="223">
        <f t="shared" si="9"/>
        <v>319</v>
      </c>
      <c r="F103" s="211">
        <f t="shared" si="10"/>
        <v>74</v>
      </c>
      <c r="G103" s="211">
        <f t="shared" si="11"/>
        <v>160</v>
      </c>
      <c r="H103" s="211">
        <f t="shared" si="12"/>
        <v>176</v>
      </c>
      <c r="I103" s="211">
        <f t="shared" si="13"/>
        <v>160</v>
      </c>
      <c r="J103" s="211">
        <f t="shared" si="14"/>
        <v>176</v>
      </c>
      <c r="K103" s="212">
        <f t="shared" si="15"/>
        <v>1065</v>
      </c>
    </row>
    <row r="104" spans="1:11" x14ac:dyDescent="0.3">
      <c r="B104" s="188" t="s">
        <v>144</v>
      </c>
      <c r="C104" s="203">
        <v>541</v>
      </c>
      <c r="D104" s="204">
        <f t="shared" si="8"/>
        <v>190</v>
      </c>
      <c r="E104" s="220">
        <f t="shared" si="9"/>
        <v>190</v>
      </c>
      <c r="F104" s="186">
        <f t="shared" si="10"/>
        <v>44</v>
      </c>
      <c r="G104" s="186">
        <f t="shared" si="11"/>
        <v>95</v>
      </c>
      <c r="H104" s="186">
        <f t="shared" si="12"/>
        <v>105</v>
      </c>
      <c r="I104" s="186">
        <f t="shared" si="13"/>
        <v>95</v>
      </c>
      <c r="J104" s="186">
        <f t="shared" si="14"/>
        <v>105</v>
      </c>
      <c r="K104" s="205">
        <f t="shared" si="15"/>
        <v>634</v>
      </c>
    </row>
    <row r="105" spans="1:11" s="213" customFormat="1" x14ac:dyDescent="0.3">
      <c r="B105" s="208" t="s">
        <v>145</v>
      </c>
      <c r="C105" s="209">
        <v>583</v>
      </c>
      <c r="D105" s="210">
        <f t="shared" si="8"/>
        <v>205</v>
      </c>
      <c r="E105" s="223">
        <f t="shared" si="9"/>
        <v>205</v>
      </c>
      <c r="F105" s="211">
        <f t="shared" si="10"/>
        <v>48</v>
      </c>
      <c r="G105" s="211">
        <f t="shared" si="11"/>
        <v>103</v>
      </c>
      <c r="H105" s="211">
        <f t="shared" si="12"/>
        <v>114</v>
      </c>
      <c r="I105" s="211">
        <f t="shared" si="13"/>
        <v>103</v>
      </c>
      <c r="J105" s="211">
        <f t="shared" si="14"/>
        <v>114</v>
      </c>
      <c r="K105" s="212">
        <f t="shared" si="15"/>
        <v>687</v>
      </c>
    </row>
    <row r="106" spans="1:11" x14ac:dyDescent="0.3">
      <c r="B106" s="188" t="s">
        <v>146</v>
      </c>
      <c r="C106" s="203">
        <v>230</v>
      </c>
      <c r="D106" s="204">
        <f t="shared" si="8"/>
        <v>81</v>
      </c>
      <c r="E106" s="220">
        <f t="shared" si="9"/>
        <v>81</v>
      </c>
      <c r="F106" s="186">
        <f t="shared" si="10"/>
        <v>19</v>
      </c>
      <c r="G106" s="186">
        <f t="shared" si="11"/>
        <v>41</v>
      </c>
      <c r="H106" s="186">
        <f t="shared" si="12"/>
        <v>46</v>
      </c>
      <c r="I106" s="186">
        <f t="shared" si="13"/>
        <v>41</v>
      </c>
      <c r="J106" s="186">
        <f t="shared" si="14"/>
        <v>46</v>
      </c>
      <c r="K106" s="205">
        <f t="shared" si="15"/>
        <v>274</v>
      </c>
    </row>
    <row r="107" spans="1:11" s="213" customFormat="1" x14ac:dyDescent="0.3">
      <c r="A107" s="215"/>
      <c r="B107" s="216" t="s">
        <v>147</v>
      </c>
      <c r="C107" s="217">
        <v>105</v>
      </c>
      <c r="D107" s="218">
        <f t="shared" si="8"/>
        <v>37</v>
      </c>
      <c r="E107" s="224">
        <f t="shared" si="9"/>
        <v>37</v>
      </c>
      <c r="F107" s="219">
        <f t="shared" si="10"/>
        <v>9</v>
      </c>
      <c r="G107" s="219">
        <f t="shared" si="11"/>
        <v>19</v>
      </c>
      <c r="H107" s="219">
        <f t="shared" si="12"/>
        <v>21</v>
      </c>
      <c r="I107" s="219">
        <f t="shared" si="13"/>
        <v>19</v>
      </c>
      <c r="J107" s="219">
        <f t="shared" si="14"/>
        <v>21</v>
      </c>
      <c r="K107" s="214">
        <f t="shared" si="15"/>
        <v>126</v>
      </c>
    </row>
    <row r="110" spans="1:11" x14ac:dyDescent="0.3">
      <c r="B110" s="207" t="s">
        <v>175</v>
      </c>
      <c r="C110" s="77"/>
    </row>
    <row r="111" spans="1:11" x14ac:dyDescent="0.3">
      <c r="B111" s="207" t="s">
        <v>174</v>
      </c>
    </row>
    <row r="113" spans="2:2" x14ac:dyDescent="0.3">
      <c r="B113" s="374" t="s">
        <v>185</v>
      </c>
    </row>
  </sheetData>
  <mergeCells count="4">
    <mergeCell ref="B1:K1"/>
    <mergeCell ref="B2:K2"/>
    <mergeCell ref="B3:K3"/>
    <mergeCell ref="B4:K4"/>
  </mergeCells>
  <pageMargins left="0.7" right="0.7" top="0.75" bottom="0.75" header="0.3" footer="0.3"/>
  <pageSetup orientation="portrait" horizontalDpi="1200" verticalDpi="1200" r:id="rId1"/>
  <rowBreaks count="2" manualBreakCount="2">
    <brk id="48" max="16383" man="1"/>
    <brk id="92" max="16383" man="1"/>
  </rowBreaks>
  <ignoredErrors>
    <ignoredError sqref="I8:I21 I22:I10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+Sheet1!B11</f>
        <v>Anson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+Sheet1!D11</f>
        <v>65</v>
      </c>
      <c r="E5" s="4"/>
      <c r="F5" s="5"/>
      <c r="G5" s="5"/>
      <c r="H5" s="229">
        <f>+D5</f>
        <v>65</v>
      </c>
      <c r="I5" s="68"/>
      <c r="J5" s="68"/>
      <c r="K5" s="231">
        <f>ROUNDUP(D5*0.23,0)</f>
        <v>15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TZzp95gpE3Vxs3PjTcdhtmQqbU8Oa20h3ukJ/Wf0GKwUxOz9gcd/f9yW5mO5nt/+tSADc2uaMzMlLWRZ5DJzcQ==" saltValue="UfRPY4QLoy5+nAY2Q4ugV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+Sheet1!B56</f>
        <v>Iredell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+Sheet1!D56</f>
        <v>387</v>
      </c>
      <c r="E5" s="4"/>
      <c r="F5" s="5"/>
      <c r="G5" s="5"/>
      <c r="H5" s="229">
        <f>+D5</f>
        <v>387</v>
      </c>
      <c r="I5" s="68"/>
      <c r="J5" s="68"/>
      <c r="K5" s="231">
        <f>ROUNDUP(D5*0.23,0)</f>
        <v>90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JpMFxo8RwNodQS71NUs7gqwTkPfAhXOPTKaXP3niO4+bzO0hJQiqOHUcxBe0E4nSswj1ICfOYBBjr55iC3syBQ==" saltValue="Y+cOjmqG/AtUjSKzZ29uZ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+Sheet1!B56</f>
        <v>Iredell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+Sheet1!D56</f>
        <v>387</v>
      </c>
      <c r="E5" s="4"/>
      <c r="F5" s="5"/>
      <c r="G5" s="5"/>
      <c r="H5" s="229">
        <f>+D5</f>
        <v>387</v>
      </c>
      <c r="I5" s="68"/>
      <c r="J5" s="68"/>
      <c r="K5" s="231">
        <f>ROUNDUP(D5*0.23,0)</f>
        <v>90</v>
      </c>
      <c r="L5" s="68"/>
      <c r="M5" s="229">
        <f>ROUNDUP(D5*0.5,0)</f>
        <v>194</v>
      </c>
      <c r="N5" s="68"/>
      <c r="O5" s="68"/>
      <c r="P5" s="229">
        <f>ROUNDUP(M5*1.1,0)</f>
        <v>214</v>
      </c>
      <c r="Q5" s="68"/>
      <c r="S5" s="229">
        <f>ROUNDUP(D5*0.5,0)</f>
        <v>194</v>
      </c>
      <c r="T5" s="68"/>
      <c r="U5" s="229">
        <f>ROUNDUP(S5*1.1,0)</f>
        <v>214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mmLx0tPJo/PaFSzhCpt+wvZTidaynjhp/4ls1HpBSjSqYtob3HjOodu+h+T3D7SNlNAi+lM9pxqLJooUBmgikg==" saltValue="kYNoOLVC7E3frYJkQtnVg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1" priority="1"/>
  </conditionalFormatting>
  <pageMargins left="0.5" right="0.25" top="0.25" bottom="0.25" header="0.3" footer="0.3"/>
  <pageSetup paperSize="5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+Sheet1!B57</f>
        <v>Jackson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+Sheet1!D57</f>
        <v>63</v>
      </c>
      <c r="E5" s="4"/>
      <c r="F5" s="5"/>
      <c r="G5" s="5"/>
      <c r="H5" s="229">
        <f>+D5</f>
        <v>63</v>
      </c>
      <c r="I5" s="68"/>
      <c r="J5" s="68"/>
      <c r="K5" s="231">
        <f>ROUNDUP(D5*0.23,0)</f>
        <v>15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9nC81rwvFtqsEI+oH7FpFYzlGrAiQuxHJsqoYDJE7MS+6juUt+51ESRuy/Zy53vh7Fge3fzYuPoeeFhROPrtVw==" saltValue="MzUhXWNFQqnrJS02dhpVx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+Sheet1!B57</f>
        <v>Jackson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+Sheet1!D57</f>
        <v>63</v>
      </c>
      <c r="E5" s="4"/>
      <c r="F5" s="5"/>
      <c r="G5" s="5"/>
      <c r="H5" s="229">
        <f>+D5</f>
        <v>63</v>
      </c>
      <c r="I5" s="68"/>
      <c r="J5" s="68"/>
      <c r="K5" s="231">
        <f>ROUNDUP(D5*0.23,0)</f>
        <v>15</v>
      </c>
      <c r="L5" s="68"/>
      <c r="M5" s="229">
        <f>ROUNDUP(D5*0.5,0)</f>
        <v>32</v>
      </c>
      <c r="N5" s="68"/>
      <c r="O5" s="68"/>
      <c r="P5" s="229">
        <f>ROUNDUP(M5*1.1,0)</f>
        <v>36</v>
      </c>
      <c r="Q5" s="68"/>
      <c r="S5" s="229">
        <f>ROUNDUP(D5*0.5,0)</f>
        <v>32</v>
      </c>
      <c r="T5" s="68"/>
      <c r="U5" s="229">
        <f>ROUNDUP(S5*1.1,0)</f>
        <v>36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1iPmQT+4nOAaxsXLLKwy8RliWEaU48RG1VXz0vVjTNwhQz7cO96aDzDpgxzaGCQlr1BvVrx6mShUVSy6qNtxhw==" saltValue="o4fuPtpPhdCmO9GQV3REK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0" priority="1"/>
  </conditionalFormatting>
  <pageMargins left="0.5" right="0.25" top="0.25" bottom="0.25" header="0.3" footer="0.3"/>
  <pageSetup paperSize="5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+Sheet1!B58</f>
        <v>Johnston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+Sheet1!D58</f>
        <v>251</v>
      </c>
      <c r="E5" s="4"/>
      <c r="F5" s="5"/>
      <c r="G5" s="5"/>
      <c r="H5" s="229">
        <f>+D5</f>
        <v>251</v>
      </c>
      <c r="I5" s="68"/>
      <c r="J5" s="68"/>
      <c r="K5" s="231">
        <f>ROUNDUP(D5*0.23,0)</f>
        <v>58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USABwGSzCRuIcQUE9xYO9o8CjBvPNd1VqOiBZDjmWLVuEr084ZEb1tHDpGhv7ku8k4r+bv1an8sH4i3/jX7bfA==" saltValue="nV9S0Dz6AH3XEkN7rswYA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+Sheet1!B58</f>
        <v>Johnston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+Sheet1!D58</f>
        <v>251</v>
      </c>
      <c r="E5" s="4"/>
      <c r="F5" s="5"/>
      <c r="G5" s="5"/>
      <c r="H5" s="229">
        <f>+D5</f>
        <v>251</v>
      </c>
      <c r="I5" s="68"/>
      <c r="J5" s="68"/>
      <c r="K5" s="231">
        <f>ROUNDUP(D5*0.23,0)</f>
        <v>58</v>
      </c>
      <c r="L5" s="68"/>
      <c r="M5" s="229">
        <f>ROUNDUP(D5*0.5,0)</f>
        <v>126</v>
      </c>
      <c r="N5" s="68"/>
      <c r="O5" s="68"/>
      <c r="P5" s="229">
        <f>ROUNDUP(M5*1.1,0)</f>
        <v>139</v>
      </c>
      <c r="Q5" s="68"/>
      <c r="S5" s="229">
        <f>ROUNDUP(D5*0.5,0)</f>
        <v>126</v>
      </c>
      <c r="T5" s="68"/>
      <c r="U5" s="229">
        <f>ROUNDUP(S5*1.1,0)</f>
        <v>139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3VR3Qbb54PJm2WWIBGTIJqvNcEPhocQnGSkTyUNgQp835zMsOn9mm4vqri81VMsqtBJcT0EGeQI9rxxdA6eRCQ==" saltValue="2QNyi9xN2GWmuH8SOasD2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9" priority="1"/>
  </conditionalFormatting>
  <pageMargins left="0.5" right="0.25" top="0.25" bottom="0.25" header="0.3" footer="0.3"/>
  <pageSetup paperSize="5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+Sheet1!B59</f>
        <v>Jones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+Sheet1!D59</f>
        <v>16</v>
      </c>
      <c r="E5" s="4"/>
      <c r="F5" s="5"/>
      <c r="G5" s="5"/>
      <c r="H5" s="229">
        <f>+D5</f>
        <v>16</v>
      </c>
      <c r="I5" s="68"/>
      <c r="J5" s="68"/>
      <c r="K5" s="231">
        <f>ROUNDUP(D5*0.23,0)</f>
        <v>4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01XDygs1tP/4j1LoVvcoxQKQOQ+DlvArOd3KmC00W7hnqHGucqjOq2VCwJyVK6YRQtzqcYbdzep4PlObm4pBRA==" saltValue="bnFTeHF8oNvGOCPWMofHP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+Sheet1!B59</f>
        <v>Jones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+Sheet1!D59</f>
        <v>16</v>
      </c>
      <c r="E5" s="4"/>
      <c r="F5" s="5"/>
      <c r="G5" s="5"/>
      <c r="H5" s="229">
        <f>+D5</f>
        <v>16</v>
      </c>
      <c r="I5" s="68"/>
      <c r="J5" s="68"/>
      <c r="K5" s="231">
        <f>ROUNDUP(D5*0.23,0)</f>
        <v>4</v>
      </c>
      <c r="L5" s="68"/>
      <c r="M5" s="229">
        <f>ROUNDUP(D5*0.5,0)</f>
        <v>8</v>
      </c>
      <c r="N5" s="68"/>
      <c r="O5" s="68"/>
      <c r="P5" s="229">
        <f>ROUNDUP(M5*1.1,0)</f>
        <v>9</v>
      </c>
      <c r="Q5" s="68"/>
      <c r="S5" s="229">
        <f>ROUNDUP(D5*0.5,0)</f>
        <v>8</v>
      </c>
      <c r="T5" s="68"/>
      <c r="U5" s="229">
        <f>ROUNDUP(S5*1.1,0)</f>
        <v>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yV3n2uU89g3I3EJtXSvV5R2cvBJxYD1B7+5D3Nlui96EGNecr/ysbsJWgNE06EoGeaNa2gz7ZCZqIxZ4K7n7/Q==" saltValue="mkAY2PwiVr+6nte1poMH8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8" priority="1"/>
  </conditionalFormatting>
  <pageMargins left="0.5" right="0.25" top="0.25" bottom="0.25" header="0.3" footer="0.3"/>
  <pageSetup paperSize="5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+Sheet1!B60</f>
        <v>Lee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+Sheet1!D60</f>
        <v>113</v>
      </c>
      <c r="E5" s="4"/>
      <c r="F5" s="5"/>
      <c r="G5" s="5"/>
      <c r="H5" s="229">
        <f>+D5</f>
        <v>113</v>
      </c>
      <c r="I5" s="68"/>
      <c r="J5" s="68"/>
      <c r="K5" s="231">
        <f>ROUNDUP(D5*0.23,0)</f>
        <v>26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MSxGglDOhSDSaMpsLyi0HbusMCP5V3ZW89o/mU9ejy+Huh7gHXzNqnS/4KikMh9lihdQkWLkDp8I3E2o8xw6iw==" saltValue="kitXaFBIVSA9fAjU4SohI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+Sheet1!B60</f>
        <v>Lee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+Sheet1!D60</f>
        <v>113</v>
      </c>
      <c r="E5" s="4"/>
      <c r="F5" s="5"/>
      <c r="G5" s="5"/>
      <c r="H5" s="229">
        <f>+D5</f>
        <v>113</v>
      </c>
      <c r="I5" s="68"/>
      <c r="J5" s="68"/>
      <c r="K5" s="231">
        <f>ROUNDUP(D5*0.23,0)</f>
        <v>26</v>
      </c>
      <c r="L5" s="68"/>
      <c r="M5" s="229">
        <f>ROUNDUP(D5*0.5,0)</f>
        <v>57</v>
      </c>
      <c r="N5" s="68"/>
      <c r="O5" s="68"/>
      <c r="P5" s="229">
        <f>ROUNDUP(M5*1.1,0)</f>
        <v>63</v>
      </c>
      <c r="Q5" s="68"/>
      <c r="S5" s="229">
        <f>ROUNDUP(D5*0.5,0)</f>
        <v>57</v>
      </c>
      <c r="T5" s="68"/>
      <c r="U5" s="229">
        <f>ROUNDUP(S5*1.1,0)</f>
        <v>63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qT9DY8brHCJKxQSl4e6RLPg48gtAJ9O0/DZDTC9aKQzgLTXAsJZJmGEFOLXc9xapqXop/s31N/vVJ2elvUUfIA==" saltValue="fMxPpLXfY3Epjv44+FDzN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7" priority="1"/>
  </conditionalFormatting>
  <pageMargins left="0.5" right="0.25" top="0.25" bottom="0.25" header="0.3" footer="0.3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+Sheet1!B11</f>
        <v>Anson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+Sheet1!D11</f>
        <v>65</v>
      </c>
      <c r="E5" s="4"/>
      <c r="F5" s="5"/>
      <c r="G5" s="5"/>
      <c r="H5" s="229">
        <f>+D5</f>
        <v>65</v>
      </c>
      <c r="I5" s="68"/>
      <c r="J5" s="68"/>
      <c r="K5" s="231">
        <f>ROUNDUP(D5*0.23,0)</f>
        <v>15</v>
      </c>
      <c r="L5" s="68"/>
      <c r="M5" s="229">
        <f>ROUNDUP(D5*0.5,0)</f>
        <v>33</v>
      </c>
      <c r="N5" s="68"/>
      <c r="O5" s="68"/>
      <c r="P5" s="229">
        <f>ROUNDUP(M5*1.1,0)</f>
        <v>37</v>
      </c>
      <c r="Q5" s="68"/>
      <c r="S5" s="229">
        <f>ROUNDUP(D5*0.5,0)</f>
        <v>33</v>
      </c>
      <c r="T5" s="68"/>
      <c r="U5" s="229">
        <f>ROUNDUP(S5*1.1,0)</f>
        <v>37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c27OrJj98zfNsKQD+WXq8P6kBNRS6UA7I4mqMdt0dtZvu+JmQOBY/gCNOK7ZM9oxKIAp8XbiEbW3bkBbp8IZqA==" saltValue="qdSHELguIQqsFiUKBAQcf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6" priority="1"/>
  </conditionalFormatting>
  <pageMargins left="0.5" right="0.25" top="0.25" bottom="0.25" header="0.3" footer="0.3"/>
  <pageSetup paperSize="5" orientation="landscape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+Sheet1!B61</f>
        <v>Lenoir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+Sheet1!D61</f>
        <v>174</v>
      </c>
      <c r="E5" s="4"/>
      <c r="F5" s="5"/>
      <c r="G5" s="5"/>
      <c r="H5" s="229">
        <f>+D5</f>
        <v>174</v>
      </c>
      <c r="I5" s="68"/>
      <c r="J5" s="68"/>
      <c r="K5" s="231">
        <f>ROUNDUP(D5*0.23,0)</f>
        <v>41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xNmkglr5FOeDdKHMPCy+LFi60OfbtcoQEPVdSu4HQMVhponSQ18DJKkD4ebkNNHlSZV9VNZ/wiBacKM6EGEhyA==" saltValue="knUGRXOagdK9H8bek9ziu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+Sheet1!B61</f>
        <v>Lenoir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+Sheet1!D61</f>
        <v>174</v>
      </c>
      <c r="E5" s="4"/>
      <c r="F5" s="5"/>
      <c r="G5" s="5"/>
      <c r="H5" s="229">
        <f>+D5</f>
        <v>174</v>
      </c>
      <c r="I5" s="68"/>
      <c r="J5" s="68"/>
      <c r="K5" s="231">
        <f>ROUNDUP(D5*0.23,0)</f>
        <v>41</v>
      </c>
      <c r="L5" s="68"/>
      <c r="M5" s="229">
        <f>ROUNDUP(D5*0.5,0)</f>
        <v>87</v>
      </c>
      <c r="N5" s="68"/>
      <c r="O5" s="68"/>
      <c r="P5" s="229">
        <f>ROUNDUP(M5*1.1,0)</f>
        <v>96</v>
      </c>
      <c r="Q5" s="68"/>
      <c r="S5" s="229">
        <f>ROUNDUP(D5*0.5,0)</f>
        <v>87</v>
      </c>
      <c r="T5" s="68"/>
      <c r="U5" s="229">
        <f>ROUNDUP(S5*1.1,0)</f>
        <v>96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Lca8EG7KpsOBzVHA0yGWApQRtiwTUmVHQp1AIvdWdKGDsXFAUpSAkyZcrQp2IdqOvubJQ+PK26ckTec+ABp4tg==" saltValue="v70Wb4xkB0xFDFyFP2hE7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6" priority="1"/>
  </conditionalFormatting>
  <pageMargins left="0.5" right="0.25" top="0.25" bottom="0.25" header="0.3" footer="0.3"/>
  <pageSetup paperSize="5" orientation="landscape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+Sheet1!B62</f>
        <v>Lincoln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+Sheet1!D62</f>
        <v>150</v>
      </c>
      <c r="E5" s="4"/>
      <c r="F5" s="5"/>
      <c r="G5" s="5"/>
      <c r="H5" s="229">
        <f>+D5</f>
        <v>150</v>
      </c>
      <c r="I5" s="68"/>
      <c r="J5" s="68"/>
      <c r="K5" s="231">
        <f>ROUNDUP(D5*0.23,0)</f>
        <v>35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UML32XmIbYclp5GWv2L8l0hqHO3+/K48MKvq6YOAAR3V3ZhuGuDZI/kbKD1jMmWJ2+eUZ5K2Nq5nMWlp8RNlng==" saltValue="f7oaywB1sJtMZWt54MiOY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+Sheet1!B62</f>
        <v>Lincoln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+Sheet1!D62</f>
        <v>150</v>
      </c>
      <c r="E5" s="4"/>
      <c r="F5" s="5"/>
      <c r="G5" s="5"/>
      <c r="H5" s="229">
        <f>+D5</f>
        <v>150</v>
      </c>
      <c r="I5" s="68"/>
      <c r="J5" s="68"/>
      <c r="K5" s="231">
        <f>ROUNDUP(D5*0.23,0)</f>
        <v>35</v>
      </c>
      <c r="L5" s="68"/>
      <c r="M5" s="229">
        <f>ROUNDUP(D5*0.5,0)</f>
        <v>75</v>
      </c>
      <c r="N5" s="68"/>
      <c r="O5" s="68"/>
      <c r="P5" s="229">
        <f>ROUNDUP(M5*1.1,0)</f>
        <v>83</v>
      </c>
      <c r="Q5" s="68"/>
      <c r="S5" s="229">
        <f>ROUNDUP(D5*0.5,0)</f>
        <v>75</v>
      </c>
      <c r="T5" s="68"/>
      <c r="U5" s="229">
        <f>ROUNDUP(S5*1.1,0)</f>
        <v>83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 t="s">
        <v>184</v>
      </c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b0k5LwTSHN0Hu9ZSANXvt9z56WAehK/oH2JYh2ZvM/IzyjBXWJE+8HGq0vd0/eG3Khp1zL9YCeFGvd2ykMFwFA==" saltValue="w5sAYRxCq4tQIypHKnCIK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5" priority="1"/>
  </conditionalFormatting>
  <pageMargins left="0.5" right="0.25" top="0.25" bottom="0.25" header="0.3" footer="0.3"/>
  <pageSetup paperSize="5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+Sheet1!B63</f>
        <v>Macon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+Sheet1!D63</f>
        <v>64</v>
      </c>
      <c r="E5" s="4"/>
      <c r="F5" s="5"/>
      <c r="G5" s="5"/>
      <c r="H5" s="229">
        <f>+D5</f>
        <v>64</v>
      </c>
      <c r="I5" s="68"/>
      <c r="J5" s="68"/>
      <c r="K5" s="231">
        <f>ROUNDUP(D5*0.23,0)</f>
        <v>15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Lohs8JLBXLM4Fi4AtMumnwfDtFhBl+W9bw1+abpI8zzgvDGl4apAT15fioP4pGGoUvyF1NPlXr7/3vFYrDr2gw==" saltValue="Dj6Nl7S6DifspR7c6hvKa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196" t="str">
        <f>+Sheet1!B63</f>
        <v>Macon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15" t="str">
        <f>+Sheet1!D5</f>
        <v>19-RFP-014644-JJX</v>
      </c>
      <c r="R3" s="415"/>
      <c r="S3" s="415"/>
      <c r="T3" s="415"/>
      <c r="U3" s="415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3">
        <f>+Sheet1!D63</f>
        <v>64</v>
      </c>
      <c r="E5" s="4"/>
      <c r="F5" s="5"/>
      <c r="G5" s="5"/>
      <c r="H5" s="72">
        <f>+D5</f>
        <v>64</v>
      </c>
      <c r="I5" s="68"/>
      <c r="J5" s="68"/>
      <c r="K5" s="176">
        <f>ROUNDUP(D5*0.23,0)</f>
        <v>15</v>
      </c>
      <c r="L5" s="68"/>
      <c r="M5" s="72">
        <f>ROUNDUP(D5*0.5,0)</f>
        <v>32</v>
      </c>
      <c r="N5" s="68"/>
      <c r="O5" s="68"/>
      <c r="P5" s="72">
        <f>ROUNDUP(M5*1.1,0)</f>
        <v>36</v>
      </c>
      <c r="Q5" s="68"/>
      <c r="S5" s="72">
        <f>ROUNDUP(D5*0.5,0)</f>
        <v>32</v>
      </c>
      <c r="T5" s="68"/>
      <c r="U5" s="72">
        <f>ROUNDUP(S5*1.1,0)</f>
        <v>36</v>
      </c>
    </row>
    <row r="6" spans="1:31" x14ac:dyDescent="0.3">
      <c r="B6" s="7" t="s">
        <v>8</v>
      </c>
      <c r="C6" s="9"/>
      <c r="D6" s="8"/>
      <c r="E6" s="8"/>
      <c r="F6" s="9"/>
      <c r="G6" s="9"/>
      <c r="H6" s="10" t="e">
        <f>ROUNDUP(H5/H9,0)</f>
        <v>#DIV/0!</v>
      </c>
      <c r="I6" s="9"/>
      <c r="J6" s="9"/>
      <c r="K6" s="10" t="e">
        <f>ROUNDUP(K5/K9,0)</f>
        <v>#DIV/0!</v>
      </c>
      <c r="L6" s="9"/>
      <c r="M6" s="10" t="e">
        <f>ROUNDUP(M5/M9,0)</f>
        <v>#DIV/0!</v>
      </c>
      <c r="N6" s="9"/>
      <c r="O6" s="9"/>
      <c r="P6" s="10" t="e">
        <f>ROUNDUP(P5/P9,0)</f>
        <v>#DIV/0!</v>
      </c>
      <c r="Q6" s="9"/>
      <c r="S6" s="10" t="e">
        <f>ROUNDUP(S5/S9,0)</f>
        <v>#DIV/0!</v>
      </c>
      <c r="T6" s="9"/>
      <c r="U6" s="1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176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56" t="e">
        <f>(K13/K9)</f>
        <v>#DIV/0!</v>
      </c>
      <c r="L12" s="6"/>
      <c r="M12" s="56" t="e">
        <f>(M13/M9)</f>
        <v>#DIV/0!</v>
      </c>
      <c r="N12" s="6"/>
      <c r="O12" s="6"/>
      <c r="P12" s="56" t="e">
        <f>(P13/P9)</f>
        <v>#DIV/0!</v>
      </c>
      <c r="Q12" s="6"/>
      <c r="S12" s="56" t="e">
        <f>(S13/S9)</f>
        <v>#DIV/0!</v>
      </c>
      <c r="T12" s="6"/>
      <c r="U12" s="56" t="e">
        <f>(U13/U9)</f>
        <v>#DIV/0!</v>
      </c>
    </row>
    <row r="13" spans="1:31" ht="15" thickBot="1" x14ac:dyDescent="0.35">
      <c r="B13" s="7" t="s">
        <v>38</v>
      </c>
      <c r="C13" s="13"/>
      <c r="D13" s="50">
        <f>H13+ROUNDUP(H13*0.1,0)+ROUNDUP(M13*0.1,0)+ROUNDUP(S13*0.1,0)</f>
        <v>0</v>
      </c>
      <c r="E13" s="51" t="s">
        <v>33</v>
      </c>
      <c r="F13" s="9"/>
      <c r="G13" s="43"/>
      <c r="H13" s="71">
        <f>IF(H12*H9&gt;D5,D5,H12*H9)</f>
        <v>0</v>
      </c>
      <c r="I13" s="7"/>
      <c r="J13" s="43"/>
      <c r="K13" s="177">
        <f>ROUNDUP(H13*0.23,0)</f>
        <v>0</v>
      </c>
      <c r="L13" s="9"/>
      <c r="M13" s="71">
        <f>ROUNDUP(H13*0.5,0)</f>
        <v>0</v>
      </c>
      <c r="N13" s="7"/>
      <c r="O13" s="43"/>
      <c r="P13" s="170">
        <f>ROUNDUP(M13*1.1,0)</f>
        <v>0</v>
      </c>
      <c r="Q13" s="7"/>
      <c r="S13" s="177">
        <f>ROUNDUP(H13*0.5,0)</f>
        <v>0</v>
      </c>
      <c r="T13" s="43"/>
      <c r="U13" s="170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6">
        <f>(E17*H10)*ROUNDUP((G17*H13),0)</f>
        <v>0</v>
      </c>
      <c r="I17" s="55"/>
      <c r="J17" s="25">
        <v>1</v>
      </c>
      <c r="K17" s="18">
        <f>(E17*K10)*ROUNDUP((J17*(H13-K13)),0)</f>
        <v>0</v>
      </c>
      <c r="L17" s="25">
        <v>1</v>
      </c>
      <c r="M17" s="18">
        <f>(E17*M10)*(L17*M13)</f>
        <v>0</v>
      </c>
      <c r="N17" s="55"/>
      <c r="O17" s="25">
        <v>1</v>
      </c>
      <c r="P17" s="18">
        <f>(E17*P10)*ROUNDUP((O17*(P13-M13)),0)</f>
        <v>0</v>
      </c>
      <c r="Q17" s="55"/>
      <c r="R17" s="25">
        <v>1</v>
      </c>
      <c r="S17" s="18">
        <f>(E17*S10)*(R17*S13)</f>
        <v>0</v>
      </c>
      <c r="T17" s="25">
        <v>1</v>
      </c>
      <c r="U17" s="18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6">
        <f>(E18*H10)*(G18*H13)</f>
        <v>0</v>
      </c>
      <c r="I18" s="55"/>
      <c r="J18" s="25">
        <v>1</v>
      </c>
      <c r="K18" s="18">
        <f>(E18*K10)*(J18*K13)</f>
        <v>0</v>
      </c>
      <c r="L18" s="25">
        <v>1</v>
      </c>
      <c r="M18" s="18">
        <f>(E18*M10)*(L18*M13)</f>
        <v>0</v>
      </c>
      <c r="N18" s="55"/>
      <c r="O18" s="25">
        <v>1</v>
      </c>
      <c r="P18" s="18">
        <f>(E18*P10)*(O18*P13)</f>
        <v>0</v>
      </c>
      <c r="Q18" s="55"/>
      <c r="R18" s="25">
        <v>1</v>
      </c>
      <c r="S18" s="18">
        <f>(E18*S10)*(R18*S13)</f>
        <v>0</v>
      </c>
      <c r="T18" s="25">
        <v>1</v>
      </c>
      <c r="U18" s="18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6">
        <f>(E19*H10)*(G19*H13)</f>
        <v>0</v>
      </c>
      <c r="I19" s="55"/>
      <c r="J19" s="25">
        <v>1</v>
      </c>
      <c r="K19" s="18">
        <f>(E19*K10)*(J19*K13)</f>
        <v>0</v>
      </c>
      <c r="L19" s="25">
        <v>1</v>
      </c>
      <c r="M19" s="18">
        <f>(E19*M10)*(L19*M13)</f>
        <v>0</v>
      </c>
      <c r="N19" s="55"/>
      <c r="O19" s="25">
        <v>1</v>
      </c>
      <c r="P19" s="18">
        <f>(E19*P10)*(O19*P13)</f>
        <v>0</v>
      </c>
      <c r="Q19" s="55"/>
      <c r="R19" s="25">
        <v>1</v>
      </c>
      <c r="S19" s="18">
        <f>(E19*S10)*(R19*S13)</f>
        <v>0</v>
      </c>
      <c r="T19" s="25">
        <v>1</v>
      </c>
      <c r="U19" s="18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6">
        <f>(E20*H10)*(G20*H13)</f>
        <v>0</v>
      </c>
      <c r="I20" s="55"/>
      <c r="J20" s="25">
        <v>0</v>
      </c>
      <c r="K20" s="18">
        <f>(E20*K10)*(J20*K13)</f>
        <v>0</v>
      </c>
      <c r="L20" s="25">
        <v>1</v>
      </c>
      <c r="M20" s="18">
        <f>(E20*M10)*(L20*M13)</f>
        <v>0</v>
      </c>
      <c r="N20" s="55"/>
      <c r="O20" s="25">
        <v>1</v>
      </c>
      <c r="P20" s="18">
        <f>(E20*P10)*(O20*P13)</f>
        <v>0</v>
      </c>
      <c r="Q20" s="55"/>
      <c r="R20" s="25">
        <v>1</v>
      </c>
      <c r="S20" s="18">
        <f>(E20*S10)*(R20*S13)</f>
        <v>0</v>
      </c>
      <c r="T20" s="25">
        <v>1</v>
      </c>
      <c r="U20" s="18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6">
        <f>(E21*H10)*(G21*H13)</f>
        <v>0</v>
      </c>
      <c r="I21" s="55"/>
      <c r="J21" s="25">
        <v>0</v>
      </c>
      <c r="K21" s="18">
        <f>(E21*K10)*(J21*K13)</f>
        <v>0</v>
      </c>
      <c r="L21" s="96">
        <v>0.75</v>
      </c>
      <c r="M21" s="18">
        <f>(E21*M10)*(L21*M13)</f>
        <v>0</v>
      </c>
      <c r="N21" s="55"/>
      <c r="O21" s="96">
        <v>0.75</v>
      </c>
      <c r="P21" s="18">
        <f>(E21*P10)*(O21*P13)</f>
        <v>0</v>
      </c>
      <c r="Q21" s="55"/>
      <c r="R21" s="96">
        <v>0.75</v>
      </c>
      <c r="S21" s="18">
        <f>(E21*S10)*(R21*S13)</f>
        <v>0</v>
      </c>
      <c r="T21" s="96">
        <v>0.75</v>
      </c>
      <c r="U21" s="18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6">
        <f>(E22*H10)*(G22*H13)</f>
        <v>0</v>
      </c>
      <c r="I22" s="55"/>
      <c r="J22" s="25">
        <v>0</v>
      </c>
      <c r="K22" s="18">
        <f>(E22*K10)*(J22*K13)</f>
        <v>0</v>
      </c>
      <c r="L22" s="96">
        <v>0.25</v>
      </c>
      <c r="M22" s="18">
        <f>(E22*M10)*(L22*M13)</f>
        <v>0</v>
      </c>
      <c r="N22" s="55"/>
      <c r="O22" s="96">
        <v>0.25</v>
      </c>
      <c r="P22" s="18">
        <f>(E22*P10)*(O22*P13)</f>
        <v>0</v>
      </c>
      <c r="Q22" s="55"/>
      <c r="R22" s="96">
        <v>0.25</v>
      </c>
      <c r="S22" s="18">
        <f>(E22*S10)*(R22*S13)</f>
        <v>0</v>
      </c>
      <c r="T22" s="96">
        <v>0.25</v>
      </c>
      <c r="U22" s="18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6">
        <f>(E23*H10)*(G23*H13)</f>
        <v>0</v>
      </c>
      <c r="I23" s="55"/>
      <c r="J23" s="25">
        <v>1</v>
      </c>
      <c r="K23" s="18">
        <f>(E23*K10)*(J23*K13)</f>
        <v>0</v>
      </c>
      <c r="L23" s="25">
        <v>1</v>
      </c>
      <c r="M23" s="18">
        <f>(E23*M10)*(L23*M13)</f>
        <v>0</v>
      </c>
      <c r="N23" s="55"/>
      <c r="O23" s="25">
        <v>1</v>
      </c>
      <c r="P23" s="18">
        <f>(E23*P10)*(O23*P13)</f>
        <v>0</v>
      </c>
      <c r="Q23" s="55"/>
      <c r="R23" s="25">
        <v>1</v>
      </c>
      <c r="S23" s="18">
        <f>(E23*S10)*(R23*S13)</f>
        <v>0</v>
      </c>
      <c r="T23" s="25">
        <v>1</v>
      </c>
      <c r="U23" s="18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6">
        <f>(E24*H10)*(G24*H13)</f>
        <v>0</v>
      </c>
      <c r="I24" s="55"/>
      <c r="J24" s="25">
        <v>0</v>
      </c>
      <c r="K24" s="18">
        <f>(E24*K10)*(J24*K13)</f>
        <v>0</v>
      </c>
      <c r="L24" s="25">
        <v>0.1</v>
      </c>
      <c r="M24" s="18">
        <f>(E24*M10)*(L24*M5)</f>
        <v>0</v>
      </c>
      <c r="N24" s="55"/>
      <c r="O24" s="25">
        <v>0.1</v>
      </c>
      <c r="P24" s="18">
        <f>(E24*P10)*(O24*P13)</f>
        <v>0</v>
      </c>
      <c r="Q24" s="55"/>
      <c r="R24" s="25">
        <v>0.1</v>
      </c>
      <c r="S24" s="18">
        <f>(E24*S10)*(R24*S5)</f>
        <v>0</v>
      </c>
      <c r="T24" s="25">
        <v>0.1</v>
      </c>
      <c r="U24" s="18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0">
        <f>SUM(H17:H24)</f>
        <v>0</v>
      </c>
      <c r="I25" s="30"/>
      <c r="J25" s="46" t="s">
        <v>24</v>
      </c>
      <c r="K25" s="39">
        <f>SUM(K17:K24)</f>
        <v>0</v>
      </c>
      <c r="L25" s="46" t="s">
        <v>24</v>
      </c>
      <c r="M25" s="39">
        <f>SUM(M17:M24)</f>
        <v>0</v>
      </c>
      <c r="N25" s="70"/>
      <c r="O25" s="46" t="s">
        <v>24</v>
      </c>
      <c r="P25" s="39">
        <f>SUM(P17:P24)</f>
        <v>0</v>
      </c>
      <c r="Q25" s="30"/>
      <c r="R25" s="46" t="s">
        <v>24</v>
      </c>
      <c r="S25" s="39">
        <f>SUM(S17:S24)</f>
        <v>0</v>
      </c>
      <c r="T25" s="29" t="s">
        <v>24</v>
      </c>
      <c r="U25" s="20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6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6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6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6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6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6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0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44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18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44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18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44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18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44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84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0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82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19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389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113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390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d/xxlS6W7DRyinHM8Bk6RDiZbgZ90hmi8t4i2QpQ2KyonAcNTb/auN+TWdDyn1Opv1v1GWhvRXjrFjmd56eI3Q==" saltValue="5m0fisI5MqfRreMoXT7KK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4" priority="1"/>
  </conditionalFormatting>
  <pageMargins left="0.5" right="0.25" top="0.25" bottom="0.25" header="0.3" footer="0.3"/>
  <pageSetup paperSize="5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+Sheet1!B64</f>
        <v>Madison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+Sheet1!D64</f>
        <v>46</v>
      </c>
      <c r="E5" s="4"/>
      <c r="F5" s="5"/>
      <c r="G5" s="5"/>
      <c r="H5" s="229">
        <f>+D5</f>
        <v>46</v>
      </c>
      <c r="I5" s="68"/>
      <c r="J5" s="68"/>
      <c r="K5" s="231">
        <f>ROUNDUP(D5*0.23,0)</f>
        <v>11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eu76hoNbQ0o0Azf5NZZ/af9MQ3to63xOCLO8jmFIePxX1pYro4TqDWI858GQUFbx30mBt+whnUB8xq+wGuQZHw==" saltValue="lP6ipab7u5MK1tZeHpdRH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+Sheet1!B64</f>
        <v>Madison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+Sheet1!D64</f>
        <v>46</v>
      </c>
      <c r="E5" s="4"/>
      <c r="F5" s="5"/>
      <c r="G5" s="5"/>
      <c r="H5" s="229">
        <f>+D5</f>
        <v>46</v>
      </c>
      <c r="I5" s="68"/>
      <c r="J5" s="68"/>
      <c r="K5" s="231">
        <f>ROUNDUP(D5*0.23,0)</f>
        <v>11</v>
      </c>
      <c r="L5" s="68"/>
      <c r="M5" s="229">
        <f>ROUNDUP(D5*0.5,0)</f>
        <v>23</v>
      </c>
      <c r="N5" s="68"/>
      <c r="O5" s="68"/>
      <c r="P5" s="229">
        <f>ROUNDUP(M5*1.1,0)</f>
        <v>26</v>
      </c>
      <c r="Q5" s="68"/>
      <c r="S5" s="229">
        <f>ROUNDUP(D5*0.5,0)</f>
        <v>23</v>
      </c>
      <c r="T5" s="68"/>
      <c r="U5" s="229">
        <f>ROUNDUP(S5*1.1,0)</f>
        <v>26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/mbezefpsXAds2LBjYRoMdj1J3X6xCaVgfNo5dBYyAtRfB46YSiSnhUWGdWvDMYl+PYUqkw2uijivNu13NnEUQ==" saltValue="KTtRMiXMvPOx7FFgJaB/4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3" priority="1"/>
  </conditionalFormatting>
  <pageMargins left="0.5" right="0.25" top="0.25" bottom="0.25" header="0.3" footer="0.3"/>
  <pageSetup paperSize="5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+Sheet1!B65</f>
        <v>Martin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+Sheet1!D65</f>
        <v>59</v>
      </c>
      <c r="E5" s="4"/>
      <c r="F5" s="5"/>
      <c r="G5" s="5"/>
      <c r="H5" s="229">
        <f>+D5</f>
        <v>59</v>
      </c>
      <c r="I5" s="68"/>
      <c r="J5" s="68"/>
      <c r="K5" s="231">
        <f>ROUNDUP(D5*0.23,0)</f>
        <v>14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0NK7qmvnkm6qDAHEINgr/lB3mEdrSV+Fm9MgTKR/pr0lJpg6/0ABaZ48dAW/kbX9rgh4cVmknyopBVvgyIo1/g==" saltValue="a936V6eTHPUX/fqZ62B7b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196" t="str">
        <f>+Sheet1!B65</f>
        <v>Martin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15" t="str">
        <f>+Sheet1!D5</f>
        <v>19-RFP-014644-JJX</v>
      </c>
      <c r="R3" s="415"/>
      <c r="S3" s="415"/>
      <c r="T3" s="415"/>
      <c r="U3" s="415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3">
        <f>+Sheet1!D65</f>
        <v>59</v>
      </c>
      <c r="E5" s="4"/>
      <c r="F5" s="5"/>
      <c r="G5" s="5"/>
      <c r="H5" s="72">
        <f>+D5</f>
        <v>59</v>
      </c>
      <c r="I5" s="68"/>
      <c r="J5" s="68"/>
      <c r="K5" s="176">
        <f>ROUNDUP(D5*0.23,0)</f>
        <v>14</v>
      </c>
      <c r="L5" s="68"/>
      <c r="M5" s="72">
        <f>ROUNDUP(D5*0.5,0)</f>
        <v>30</v>
      </c>
      <c r="N5" s="68"/>
      <c r="O5" s="68"/>
      <c r="P5" s="72">
        <f>ROUNDUP(M5*1.1,0)</f>
        <v>33</v>
      </c>
      <c r="Q5" s="68"/>
      <c r="S5" s="72">
        <f>ROUNDUP(D5*0.5,0)</f>
        <v>30</v>
      </c>
      <c r="T5" s="68"/>
      <c r="U5" s="72">
        <f>ROUNDUP(S5*1.1,0)</f>
        <v>33</v>
      </c>
    </row>
    <row r="6" spans="1:31" x14ac:dyDescent="0.3">
      <c r="B6" s="7" t="s">
        <v>8</v>
      </c>
      <c r="C6" s="9"/>
      <c r="D6" s="8"/>
      <c r="E6" s="8"/>
      <c r="F6" s="9"/>
      <c r="G6" s="9"/>
      <c r="H6" s="10" t="e">
        <f>ROUNDUP(H5/H9,0)</f>
        <v>#DIV/0!</v>
      </c>
      <c r="I6" s="9"/>
      <c r="J6" s="9"/>
      <c r="K6" s="10" t="e">
        <f>ROUNDUP(K5/K9,0)</f>
        <v>#DIV/0!</v>
      </c>
      <c r="L6" s="9"/>
      <c r="M6" s="10" t="e">
        <f>ROUNDUP(M5/M9,0)</f>
        <v>#DIV/0!</v>
      </c>
      <c r="N6" s="9"/>
      <c r="O6" s="9"/>
      <c r="P6" s="10" t="e">
        <f>ROUNDUP(P5/P9,0)</f>
        <v>#DIV/0!</v>
      </c>
      <c r="Q6" s="9"/>
      <c r="S6" s="10" t="e">
        <f>ROUNDUP(S5/S9,0)</f>
        <v>#DIV/0!</v>
      </c>
      <c r="T6" s="9"/>
      <c r="U6" s="1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176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56" t="e">
        <f>(K13/K9)</f>
        <v>#DIV/0!</v>
      </c>
      <c r="L12" s="6"/>
      <c r="M12" s="56" t="e">
        <f>(M13/M9)</f>
        <v>#DIV/0!</v>
      </c>
      <c r="N12" s="6"/>
      <c r="O12" s="6"/>
      <c r="P12" s="56" t="e">
        <f>(P13/P9)</f>
        <v>#DIV/0!</v>
      </c>
      <c r="Q12" s="6"/>
      <c r="S12" s="56" t="e">
        <f>(S13/S9)</f>
        <v>#DIV/0!</v>
      </c>
      <c r="T12" s="6"/>
      <c r="U12" s="56" t="e">
        <f>(U13/U9)</f>
        <v>#DIV/0!</v>
      </c>
    </row>
    <row r="13" spans="1:31" ht="15" thickBot="1" x14ac:dyDescent="0.35">
      <c r="B13" s="7" t="s">
        <v>38</v>
      </c>
      <c r="C13" s="13"/>
      <c r="D13" s="50">
        <f>H13+ROUNDUP(H13*0.1,0)+ROUNDUP(M13*0.1,0)+ROUNDUP(S13*0.1,0)</f>
        <v>0</v>
      </c>
      <c r="E13" s="51" t="s">
        <v>33</v>
      </c>
      <c r="F13" s="9"/>
      <c r="G13" s="43"/>
      <c r="H13" s="71">
        <f>IF(H12*H9&gt;D5,D5,H12*H9)</f>
        <v>0</v>
      </c>
      <c r="I13" s="7"/>
      <c r="J13" s="43"/>
      <c r="K13" s="177">
        <f>ROUNDUP(H13*0.23,0)</f>
        <v>0</v>
      </c>
      <c r="L13" s="9"/>
      <c r="M13" s="71">
        <f>ROUNDUP(H13*0.5,0)</f>
        <v>0</v>
      </c>
      <c r="N13" s="7"/>
      <c r="O13" s="43"/>
      <c r="P13" s="170">
        <f>ROUNDUP(M13*1.1,0)</f>
        <v>0</v>
      </c>
      <c r="Q13" s="7"/>
      <c r="S13" s="177">
        <f>ROUNDUP(H13*0.5,0)</f>
        <v>0</v>
      </c>
      <c r="T13" s="43"/>
      <c r="U13" s="170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6">
        <f>(E17*H10)*ROUNDUP((G17*H13),0)</f>
        <v>0</v>
      </c>
      <c r="I17" s="55"/>
      <c r="J17" s="25">
        <v>1</v>
      </c>
      <c r="K17" s="18">
        <f>(E17*K10)*ROUNDUP((J17*(H13-K13)),0)</f>
        <v>0</v>
      </c>
      <c r="L17" s="25">
        <v>1</v>
      </c>
      <c r="M17" s="18">
        <f>(E17*M10)*(L17*M13)</f>
        <v>0</v>
      </c>
      <c r="N17" s="55"/>
      <c r="O17" s="25">
        <v>1</v>
      </c>
      <c r="P17" s="18">
        <f>(E17*P10)*ROUNDUP((O17*(P13-M13)),0)</f>
        <v>0</v>
      </c>
      <c r="Q17" s="55"/>
      <c r="R17" s="25">
        <v>1</v>
      </c>
      <c r="S17" s="18">
        <f>(E17*S10)*(R17*S13)</f>
        <v>0</v>
      </c>
      <c r="T17" s="25">
        <v>1</v>
      </c>
      <c r="U17" s="18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6">
        <f>(E18*H10)*(G18*H13)</f>
        <v>0</v>
      </c>
      <c r="I18" s="55"/>
      <c r="J18" s="25">
        <v>1</v>
      </c>
      <c r="K18" s="18">
        <f>(E18*K10)*(J18*K13)</f>
        <v>0</v>
      </c>
      <c r="L18" s="25">
        <v>1</v>
      </c>
      <c r="M18" s="18">
        <f>(E18*M10)*(L18*M13)</f>
        <v>0</v>
      </c>
      <c r="N18" s="55"/>
      <c r="O18" s="25">
        <v>1</v>
      </c>
      <c r="P18" s="18">
        <f>(E18*P10)*(O18*P13)</f>
        <v>0</v>
      </c>
      <c r="Q18" s="55"/>
      <c r="R18" s="25">
        <v>1</v>
      </c>
      <c r="S18" s="18">
        <f>(E18*S10)*(R18*S13)</f>
        <v>0</v>
      </c>
      <c r="T18" s="25">
        <v>1</v>
      </c>
      <c r="U18" s="18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6">
        <f>(E19*H10)*(G19*H13)</f>
        <v>0</v>
      </c>
      <c r="I19" s="55"/>
      <c r="J19" s="25">
        <v>1</v>
      </c>
      <c r="K19" s="18">
        <f>(E19*K10)*(J19*K13)</f>
        <v>0</v>
      </c>
      <c r="L19" s="25">
        <v>1</v>
      </c>
      <c r="M19" s="18">
        <f>(E19*M10)*(L19*M13)</f>
        <v>0</v>
      </c>
      <c r="N19" s="55"/>
      <c r="O19" s="25">
        <v>1</v>
      </c>
      <c r="P19" s="18">
        <f>(E19*P10)*(O19*P13)</f>
        <v>0</v>
      </c>
      <c r="Q19" s="55"/>
      <c r="R19" s="25">
        <v>1</v>
      </c>
      <c r="S19" s="18">
        <f>(E19*S10)*(R19*S13)</f>
        <v>0</v>
      </c>
      <c r="T19" s="25">
        <v>1</v>
      </c>
      <c r="U19" s="18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6">
        <f>(E20*H10)*(G20*H13)</f>
        <v>0</v>
      </c>
      <c r="I20" s="55"/>
      <c r="J20" s="25">
        <v>0</v>
      </c>
      <c r="K20" s="18">
        <f>(E20*K10)*(J20*K13)</f>
        <v>0</v>
      </c>
      <c r="L20" s="25">
        <v>1</v>
      </c>
      <c r="M20" s="18">
        <f>(E20*M10)*(L20*M13)</f>
        <v>0</v>
      </c>
      <c r="N20" s="55"/>
      <c r="O20" s="25">
        <v>1</v>
      </c>
      <c r="P20" s="18">
        <f>(E20*P10)*(O20*P13)</f>
        <v>0</v>
      </c>
      <c r="Q20" s="55"/>
      <c r="R20" s="25">
        <v>1</v>
      </c>
      <c r="S20" s="18">
        <f>(E20*S10)*(R20*S13)</f>
        <v>0</v>
      </c>
      <c r="T20" s="25">
        <v>1</v>
      </c>
      <c r="U20" s="18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6">
        <f>(E21*H10)*(G21*H13)</f>
        <v>0</v>
      </c>
      <c r="I21" s="55"/>
      <c r="J21" s="25">
        <v>0</v>
      </c>
      <c r="K21" s="18">
        <f>(E21*K10)*(J21*K13)</f>
        <v>0</v>
      </c>
      <c r="L21" s="96">
        <v>0.75</v>
      </c>
      <c r="M21" s="18">
        <f>(E21*M10)*(L21*M13)</f>
        <v>0</v>
      </c>
      <c r="N21" s="55"/>
      <c r="O21" s="96">
        <v>0.75</v>
      </c>
      <c r="P21" s="18">
        <f>(E21*P10)*(O21*P13)</f>
        <v>0</v>
      </c>
      <c r="Q21" s="55"/>
      <c r="R21" s="96">
        <v>0.75</v>
      </c>
      <c r="S21" s="18">
        <f>(E21*S10)*(R21*S13)</f>
        <v>0</v>
      </c>
      <c r="T21" s="96">
        <v>0.75</v>
      </c>
      <c r="U21" s="18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6">
        <f>(E22*H10)*(G22*H13)</f>
        <v>0</v>
      </c>
      <c r="I22" s="55"/>
      <c r="J22" s="25">
        <v>0</v>
      </c>
      <c r="K22" s="18">
        <f>(E22*K10)*(J22*K13)</f>
        <v>0</v>
      </c>
      <c r="L22" s="96">
        <v>0.25</v>
      </c>
      <c r="M22" s="18">
        <f>(E22*M10)*(L22*M13)</f>
        <v>0</v>
      </c>
      <c r="N22" s="55"/>
      <c r="O22" s="96">
        <v>0.25</v>
      </c>
      <c r="P22" s="18">
        <f>(E22*P10)*(O22*P13)</f>
        <v>0</v>
      </c>
      <c r="Q22" s="55"/>
      <c r="R22" s="96">
        <v>0.25</v>
      </c>
      <c r="S22" s="18">
        <f>(E22*S10)*(R22*S13)</f>
        <v>0</v>
      </c>
      <c r="T22" s="96">
        <v>0.25</v>
      </c>
      <c r="U22" s="18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6">
        <f>(E23*H10)*(G23*H13)</f>
        <v>0</v>
      </c>
      <c r="I23" s="55"/>
      <c r="J23" s="25">
        <v>1</v>
      </c>
      <c r="K23" s="18">
        <f>(E23*K10)*(J23*K13)</f>
        <v>0</v>
      </c>
      <c r="L23" s="25">
        <v>1</v>
      </c>
      <c r="M23" s="18">
        <f>(E23*M10)*(L23*M13)</f>
        <v>0</v>
      </c>
      <c r="N23" s="55"/>
      <c r="O23" s="25">
        <v>1</v>
      </c>
      <c r="P23" s="18">
        <f>(E23*P10)*(O23*P13)</f>
        <v>0</v>
      </c>
      <c r="Q23" s="55"/>
      <c r="R23" s="25">
        <v>1</v>
      </c>
      <c r="S23" s="18">
        <f>(E23*S10)*(R23*S13)</f>
        <v>0</v>
      </c>
      <c r="T23" s="25">
        <v>1</v>
      </c>
      <c r="U23" s="18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6">
        <f>(E24*H10)*(G24*H13)</f>
        <v>0</v>
      </c>
      <c r="I24" s="55"/>
      <c r="J24" s="25">
        <v>0</v>
      </c>
      <c r="K24" s="18">
        <f>(E24*K10)*(J24*K13)</f>
        <v>0</v>
      </c>
      <c r="L24" s="25">
        <v>0.1</v>
      </c>
      <c r="M24" s="18">
        <f>(E24*M10)*(L24*M5)</f>
        <v>0</v>
      </c>
      <c r="N24" s="55"/>
      <c r="O24" s="25">
        <v>0.1</v>
      </c>
      <c r="P24" s="18">
        <f>(E24*P10)*(O24*P13)</f>
        <v>0</v>
      </c>
      <c r="Q24" s="55"/>
      <c r="R24" s="25">
        <v>0.1</v>
      </c>
      <c r="S24" s="18">
        <f>(E24*S10)*(R24*S5)</f>
        <v>0</v>
      </c>
      <c r="T24" s="25">
        <v>0.1</v>
      </c>
      <c r="U24" s="18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0">
        <f>SUM(H17:H24)</f>
        <v>0</v>
      </c>
      <c r="I25" s="30"/>
      <c r="J25" s="46" t="s">
        <v>24</v>
      </c>
      <c r="K25" s="39">
        <f>SUM(K17:K24)</f>
        <v>0</v>
      </c>
      <c r="L25" s="46" t="s">
        <v>24</v>
      </c>
      <c r="M25" s="39">
        <f>SUM(M17:M24)</f>
        <v>0</v>
      </c>
      <c r="N25" s="70"/>
      <c r="O25" s="46" t="s">
        <v>24</v>
      </c>
      <c r="P25" s="39">
        <f>SUM(P17:P24)</f>
        <v>0</v>
      </c>
      <c r="Q25" s="30"/>
      <c r="R25" s="46" t="s">
        <v>24</v>
      </c>
      <c r="S25" s="39">
        <f>SUM(S17:S24)</f>
        <v>0</v>
      </c>
      <c r="T25" s="29" t="s">
        <v>24</v>
      </c>
      <c r="U25" s="20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6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6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6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6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6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6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0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44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18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44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18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44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18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44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84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0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82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19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389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113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390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wwb36a7vAGjWAMMN5yWvE+riKFw377ZeQRwurE/LLBf0P20ymbAfF38lKdV5xONZINBojcmKhadQebbaqXwAJw==" saltValue="uWK/BLOV62D1sq7kOu0e5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2" priority="1"/>
  </conditionalFormatting>
  <pageMargins left="0.5" right="0.25" top="0.25" bottom="0.25" header="0.3" footer="0.3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+Sheet1!B12</f>
        <v>Ashe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+Sheet1!D12</f>
        <v>43</v>
      </c>
      <c r="E5" s="4"/>
      <c r="F5" s="5"/>
      <c r="G5" s="5"/>
      <c r="H5" s="229">
        <f>+D5</f>
        <v>43</v>
      </c>
      <c r="I5" s="68"/>
      <c r="J5" s="68"/>
      <c r="K5" s="231">
        <f>ROUNDUP(D5*0.23,0)</f>
        <v>10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/Hy0G+idR71tdTYKZuXa7U9PRav2j2UJzsUE+WwdlP66Re/fzyjYaTHOBxpuhtyKODSrOGlGhpTTUHqHSVS+IA==" saltValue="p/fIj9RUfy2rApmIwD3f3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+Sheet1!B66</f>
        <v>McDowell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+Sheet1!D66</f>
        <v>155</v>
      </c>
      <c r="E5" s="4"/>
      <c r="F5" s="5"/>
      <c r="G5" s="5"/>
      <c r="H5" s="229">
        <f>+D5</f>
        <v>155</v>
      </c>
      <c r="I5" s="68"/>
      <c r="J5" s="68"/>
      <c r="K5" s="231">
        <f>ROUNDUP(D5*0.23,0)</f>
        <v>36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W0LDB8kXnwrev8OtuqlhS/ZNnR7Um1oGo8EGdJSDLv0byPAxuMOgHFyRJLUyB1sKSCgR7fzvz0dW70DGY+ueoA==" saltValue="fVicBuZBtg4AX4a2ffe/O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+Sheet1!B66</f>
        <v>McDowell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+Sheet1!D66</f>
        <v>155</v>
      </c>
      <c r="E5" s="4"/>
      <c r="F5" s="5"/>
      <c r="G5" s="5"/>
      <c r="H5" s="229">
        <f>+D5</f>
        <v>155</v>
      </c>
      <c r="I5" s="68"/>
      <c r="J5" s="68"/>
      <c r="K5" s="231">
        <f>ROUNDUP(D5*0.23,0)</f>
        <v>36</v>
      </c>
      <c r="L5" s="68"/>
      <c r="M5" s="229">
        <f>ROUNDUP(D5*0.5,0)</f>
        <v>78</v>
      </c>
      <c r="N5" s="68"/>
      <c r="O5" s="68"/>
      <c r="P5" s="229">
        <f>ROUNDUP(M5*1.1,0)</f>
        <v>86</v>
      </c>
      <c r="Q5" s="68"/>
      <c r="S5" s="229">
        <f>ROUNDUP(D5*0.5,0)</f>
        <v>78</v>
      </c>
      <c r="T5" s="68"/>
      <c r="U5" s="229">
        <f>ROUNDUP(S5*1.1,0)</f>
        <v>86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bmCFxZZOvcaebgdtF0iPAdMNqELYsq+TFKUSmGtGlS2d9mBc1a9/2XpTgsD/uDGveiXcpIfESMdC4VuoYB/IXQ==" saltValue="2oY1oMLqsFSRzoNNS8UFm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1" priority="1"/>
  </conditionalFormatting>
  <pageMargins left="0.5" right="0.25" top="0.25" bottom="0.25" header="0.3" footer="0.3"/>
  <pageSetup paperSize="5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+Sheet1!B67</f>
        <v>Mecklenburg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+Sheet1!D67</f>
        <v>1052</v>
      </c>
      <c r="E5" s="4"/>
      <c r="F5" s="5"/>
      <c r="G5" s="5"/>
      <c r="H5" s="229">
        <f>+D5</f>
        <v>1052</v>
      </c>
      <c r="I5" s="68"/>
      <c r="J5" s="68"/>
      <c r="K5" s="231">
        <f>ROUNDUP(D5*0.23,0)</f>
        <v>242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(L37+L38+L40)*K42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kh0mX7bTtxUtk0qwlLV4eWinZs29OPqAqH/Sm5btBY4Xd6+kRFon2+Acfab5t4SpQW8Rsk9z3y8HzpIi538HTg==" saltValue="ns18eMHZ45ko6IGTQHLa4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+Sheet1!B67</f>
        <v>Mecklenburg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+Sheet1!D67</f>
        <v>1052</v>
      </c>
      <c r="E5" s="4"/>
      <c r="F5" s="5"/>
      <c r="G5" s="5"/>
      <c r="H5" s="229">
        <f>+D5</f>
        <v>1052</v>
      </c>
      <c r="I5" s="68"/>
      <c r="J5" s="68"/>
      <c r="K5" s="231">
        <f>ROUNDUP(D5*0.23,0)</f>
        <v>242</v>
      </c>
      <c r="L5" s="68"/>
      <c r="M5" s="229">
        <f>ROUNDUP(D5*0.5,0)</f>
        <v>526</v>
      </c>
      <c r="N5" s="68"/>
      <c r="O5" s="68"/>
      <c r="P5" s="229">
        <f>ROUNDUP(M5*1.1,0)</f>
        <v>579</v>
      </c>
      <c r="Q5" s="68"/>
      <c r="S5" s="229">
        <f>ROUNDUP(D5*0.5,0)</f>
        <v>526</v>
      </c>
      <c r="T5" s="68"/>
      <c r="U5" s="229">
        <f>ROUNDUP(S5*1.1,0)</f>
        <v>579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l8CG5grU9JtgGKj9dW086HxDBESbaQmesRNGlHhv09kjRNx/deyQV/Leae8WRmgVTl2UQRcXy4h/6hMzIRWIWg==" saltValue="ycSVJ8bHyiWRuZGLNMoke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0" priority="1"/>
  </conditionalFormatting>
  <pageMargins left="0.5" right="0.25" top="0.25" bottom="0.25" header="0.3" footer="0.3"/>
  <pageSetup paperSize="5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+Sheet1!B68</f>
        <v>Mitchell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+Sheet1!D68</f>
        <v>37</v>
      </c>
      <c r="E5" s="4"/>
      <c r="F5" s="5"/>
      <c r="G5" s="5"/>
      <c r="H5" s="229">
        <f>+D5</f>
        <v>37</v>
      </c>
      <c r="I5" s="68"/>
      <c r="J5" s="68"/>
      <c r="K5" s="231">
        <f>ROUNDUP(D5*0.23,0)</f>
        <v>9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wSbC+YmLYO7MQlxadKs/EUaT5mkP5EO6jQi6jn+DLe7JLuqzhVwZ0duPPahyasZ9xSdeQs1s1E+oFddU8aAK7w==" saltValue="9SCT2i7qRXBq/zkawA4qx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+Sheet1!B68</f>
        <v>Mitchell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+Sheet1!D68</f>
        <v>37</v>
      </c>
      <c r="E5" s="4"/>
      <c r="F5" s="5"/>
      <c r="G5" s="5"/>
      <c r="H5" s="229">
        <f>+D5</f>
        <v>37</v>
      </c>
      <c r="I5" s="68"/>
      <c r="J5" s="68"/>
      <c r="K5" s="231">
        <f>ROUNDUP(D5*0.23,0)</f>
        <v>9</v>
      </c>
      <c r="L5" s="68"/>
      <c r="M5" s="229">
        <f>ROUNDUP(D5*0.5,0)</f>
        <v>19</v>
      </c>
      <c r="N5" s="68"/>
      <c r="O5" s="68"/>
      <c r="P5" s="229">
        <f>ROUNDUP(M5*1.1,0)</f>
        <v>21</v>
      </c>
      <c r="Q5" s="68"/>
      <c r="S5" s="229">
        <f>ROUNDUP(D5*0.5,0)</f>
        <v>19</v>
      </c>
      <c r="T5" s="68"/>
      <c r="U5" s="229">
        <f>ROUNDUP(S5*1.1,0)</f>
        <v>21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b62P/7LllzOlSbw0JpkXrXWp0iYXGMleVpfjPcClcN0wTrgAVkqlMkQm3O6SAwehxbjQ5L9i+WFECLODsPGCPg==" saltValue="5Gf2KTEl4S/Y+TUCibUqz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9" priority="1"/>
  </conditionalFormatting>
  <pageMargins left="0.5" right="0.25" top="0.25" bottom="0.25" header="0.3" footer="0.3"/>
  <pageSetup paperSize="5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+Sheet1!B69</f>
        <v>Montgomery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+Sheet1!D69</f>
        <v>75</v>
      </c>
      <c r="E5" s="4"/>
      <c r="F5" s="5"/>
      <c r="G5" s="5"/>
      <c r="H5" s="229">
        <f>+D5</f>
        <v>75</v>
      </c>
      <c r="I5" s="68"/>
      <c r="J5" s="68"/>
      <c r="K5" s="231">
        <f>ROUNDUP(D5*0.23,0)</f>
        <v>18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OP0ETFNWKzdxgJUY9hnhYnoDUynBMKDG7zJU+wBAXEjf/yVfpCQJyvjOuQBGKChOhQ4xXsagw9GEswYEf+g3sw==" saltValue="Z3cDpKVxINya/SrS0fZ4P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+Sheet1!B69</f>
        <v>Montgomery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+Sheet1!D69</f>
        <v>75</v>
      </c>
      <c r="E5" s="4"/>
      <c r="F5" s="5"/>
      <c r="G5" s="5"/>
      <c r="H5" s="229">
        <f>+D5</f>
        <v>75</v>
      </c>
      <c r="I5" s="68"/>
      <c r="J5" s="68"/>
      <c r="K5" s="231">
        <f>ROUNDUP(D5*0.23,0)</f>
        <v>18</v>
      </c>
      <c r="L5" s="68"/>
      <c r="M5" s="229">
        <f>ROUNDUP(D5*0.5,0)</f>
        <v>38</v>
      </c>
      <c r="N5" s="68"/>
      <c r="O5" s="68"/>
      <c r="P5" s="229">
        <f>ROUNDUP(M5*1.1,0)</f>
        <v>42</v>
      </c>
      <c r="Q5" s="68"/>
      <c r="S5" s="229">
        <f>ROUNDUP(D5*0.5,0)</f>
        <v>38</v>
      </c>
      <c r="T5" s="68"/>
      <c r="U5" s="229">
        <f>ROUNDUP(S5*1.1,0)</f>
        <v>42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wzLWXFIVfRMeLIbAVBpAJ8iqtsjMxiPnyONdjeJnxf51XCD5T5xS7q9YulNJ9Z5KGwqjmFC562sU5HQmrNhzHQ==" saltValue="wZjh6Qt1Dc2vEF/VCUUdu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8" priority="1"/>
  </conditionalFormatting>
  <pageMargins left="0.5" right="0.25" top="0.25" bottom="0.25" header="0.3" footer="0.3"/>
  <pageSetup paperSize="5" orientation="landscape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+Sheet1!B70</f>
        <v>Moore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+Sheet1!D70</f>
        <v>158</v>
      </c>
      <c r="E5" s="4"/>
      <c r="F5" s="5"/>
      <c r="G5" s="5"/>
      <c r="H5" s="229">
        <f>+D5</f>
        <v>158</v>
      </c>
      <c r="I5" s="68"/>
      <c r="J5" s="68"/>
      <c r="K5" s="231">
        <f>ROUNDUP(D5*0.23,0)</f>
        <v>37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sLNqVVtR7wKJMNSm4ZTKTBWwYcDhlJTE2s0TzqBOoKvvHW/dl7QbZckUm3khpHtkGNHVMDzSch+tko9oXWtxxQ==" saltValue="3GuEV2I59oUa4TWfj5UFR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+Sheet1!B70</f>
        <v>Moore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+Sheet1!D70</f>
        <v>158</v>
      </c>
      <c r="E5" s="4"/>
      <c r="F5" s="5"/>
      <c r="G5" s="5"/>
      <c r="H5" s="229">
        <f>+D5</f>
        <v>158</v>
      </c>
      <c r="I5" s="68"/>
      <c r="J5" s="68"/>
      <c r="K5" s="231">
        <f>ROUNDUP(D5*0.23,0)</f>
        <v>37</v>
      </c>
      <c r="L5" s="68"/>
      <c r="M5" s="229">
        <f>ROUNDUP(D5*0.5,0)</f>
        <v>79</v>
      </c>
      <c r="N5" s="68"/>
      <c r="O5" s="68"/>
      <c r="P5" s="229">
        <f>ROUNDUP(M5*1.1,0)</f>
        <v>87</v>
      </c>
      <c r="Q5" s="68"/>
      <c r="S5" s="229">
        <f>ROUNDUP(D5*0.5,0)</f>
        <v>79</v>
      </c>
      <c r="T5" s="68"/>
      <c r="U5" s="229">
        <f>ROUNDUP(S5*1.1,0)</f>
        <v>87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71"/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xyN2nd/gxc0Qxq8shKWz87Dyt5eZY8LtEf9OqNlzVvWGa5eFCf805hINBxPBcD1/549JSHJ/5cIMCYZLwLCmfw==" saltValue="RAHTrm5GM/GBuwYCdPT8v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7" priority="1"/>
  </conditionalFormatting>
  <pageMargins left="0.5" right="0.25" top="0.25" bottom="0.25" header="0.3" footer="0.3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+Sheet1!B12</f>
        <v>Ashe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+Sheet1!D12</f>
        <v>43</v>
      </c>
      <c r="E5" s="4"/>
      <c r="F5" s="5"/>
      <c r="G5" s="5"/>
      <c r="H5" s="229">
        <f>+D5</f>
        <v>43</v>
      </c>
      <c r="I5" s="68"/>
      <c r="J5" s="68"/>
      <c r="K5" s="231">
        <f>ROUNDUP(D5*0.23,0)</f>
        <v>10</v>
      </c>
      <c r="L5" s="68"/>
      <c r="M5" s="229">
        <f>ROUNDUP(D5*0.5,0)</f>
        <v>22</v>
      </c>
      <c r="N5" s="68"/>
      <c r="O5" s="68"/>
      <c r="P5" s="229">
        <f>ROUNDUP(M5*1.1,0)</f>
        <v>25</v>
      </c>
      <c r="Q5" s="68"/>
      <c r="S5" s="229">
        <f>ROUNDUP(D5*0.5,0)</f>
        <v>22</v>
      </c>
      <c r="T5" s="68"/>
      <c r="U5" s="229">
        <f>ROUNDUP(S5*1.1,0)</f>
        <v>25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Dm3/eSDqtPhZwrUawktRaFpwrSi07xR5jy77gUqwVucdKy/24foYqJVaD2C+VgH6z8PwmogV/+iengT6S8D7xA==" saltValue="0ED82myCxP+EbVaGxn9sl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5" priority="1"/>
  </conditionalFormatting>
  <pageMargins left="0.5" right="0.25" top="0.25" bottom="0.25" header="0.3" footer="0.3"/>
  <pageSetup paperSize="5" orientation="landscape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+Sheet1!B71</f>
        <v>Nash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+Sheet1!D71</f>
        <v>198</v>
      </c>
      <c r="E5" s="4"/>
      <c r="F5" s="5"/>
      <c r="G5" s="5"/>
      <c r="H5" s="229">
        <f>+D5</f>
        <v>198</v>
      </c>
      <c r="I5" s="68"/>
      <c r="J5" s="68"/>
      <c r="K5" s="231">
        <f>ROUNDUP(D5*0.23,0)</f>
        <v>46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uNLYFTPEy9S/UZow05w3b3Ig6Gk9Jtj14SI3iKx05E6XnOEsX5Visl3oUC8Y6u5UYPqoWQxiTtL/RdeL2tuwcw==" saltValue="HuFx3Mhw2nVnQddOfT2oG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+Sheet1!B71</f>
        <v>Nash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+Sheet1!D71</f>
        <v>198</v>
      </c>
      <c r="E5" s="4"/>
      <c r="F5" s="5"/>
      <c r="G5" s="5"/>
      <c r="H5" s="229">
        <f>+D5</f>
        <v>198</v>
      </c>
      <c r="I5" s="68"/>
      <c r="J5" s="68"/>
      <c r="K5" s="231">
        <f>ROUNDUP(D5*0.23,0)</f>
        <v>46</v>
      </c>
      <c r="L5" s="68"/>
      <c r="M5" s="229">
        <f>ROUNDUP(D5*0.5,0)</f>
        <v>99</v>
      </c>
      <c r="N5" s="68"/>
      <c r="O5" s="68"/>
      <c r="P5" s="229">
        <f>ROUNDUP(M5*1.1,0)</f>
        <v>109</v>
      </c>
      <c r="Q5" s="68"/>
      <c r="S5" s="229">
        <f>ROUNDUP(D5*0.5,0)</f>
        <v>99</v>
      </c>
      <c r="T5" s="68"/>
      <c r="U5" s="229">
        <f>ROUNDUP(S5*1.1,0)</f>
        <v>109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w1gAK6HQW09xTYds+/jb+ZiCQBTsixxKajebapOhMFOwLTVYoWCCwxgZxtpmg1O5fuuizACWZO5foqFzbp6F2g==" saltValue="LsOo7902ge7PuNjO/cf9a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6" priority="1"/>
  </conditionalFormatting>
  <pageMargins left="0.5" right="0.25" top="0.25" bottom="0.25" header="0.3" footer="0.3"/>
  <pageSetup paperSize="5" orientation="landscape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+Sheet1!B72</f>
        <v>New Hanover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+Sheet1!D72</f>
        <v>510</v>
      </c>
      <c r="E5" s="4"/>
      <c r="F5" s="5"/>
      <c r="G5" s="5"/>
      <c r="H5" s="229">
        <f>+D5</f>
        <v>510</v>
      </c>
      <c r="I5" s="68"/>
      <c r="J5" s="68"/>
      <c r="K5" s="231">
        <f>ROUNDUP(D5*0.23,0)</f>
        <v>118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1" t="e">
        <f>+L40*K41</f>
        <v>#VALUE!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#VALUE!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#VALUE!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rPmGapSHC9eSJcSowKjvHq4PivJVh3NWJwmfitIgQJ2GUrjmGOwuHj0NWytIFWCpblE2G/609JpSlZtBlB10dg==" saltValue="wJ/We+81WM5A9WJte0DKq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+Sheet1!B72</f>
        <v>New Hanover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+Sheet1!D72</f>
        <v>510</v>
      </c>
      <c r="E5" s="4"/>
      <c r="F5" s="5"/>
      <c r="G5" s="5"/>
      <c r="H5" s="229">
        <f>+D5</f>
        <v>510</v>
      </c>
      <c r="I5" s="68"/>
      <c r="J5" s="68"/>
      <c r="K5" s="231">
        <f>ROUNDUP(D5*0.23,0)</f>
        <v>118</v>
      </c>
      <c r="L5" s="68"/>
      <c r="M5" s="229">
        <f>ROUNDUP(D5*0.5,0)</f>
        <v>255</v>
      </c>
      <c r="N5" s="68"/>
      <c r="O5" s="68"/>
      <c r="P5" s="229">
        <f>ROUNDUP(M5*1.1,0)</f>
        <v>281</v>
      </c>
      <c r="Q5" s="68"/>
      <c r="S5" s="229">
        <f>ROUNDUP(D5*0.5,0)</f>
        <v>255</v>
      </c>
      <c r="T5" s="68"/>
      <c r="U5" s="229">
        <f>ROUNDUP(S5*1.1,0)</f>
        <v>281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R89Xmk30qljWLTJAxQ3Mo/j8GIuMQ9zMAqDELgrgkk0Qzcjf0EKq5xEq9lkD33dH1fUIS5BqzVN9qeKr+oYzjw==" saltValue="L1gjujMfpy3T8Bfj7p4ZT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5" priority="1"/>
  </conditionalFormatting>
  <pageMargins left="0.5" right="0.25" top="0.25" bottom="0.25" header="0.3" footer="0.3"/>
  <pageSetup paperSize="5" orientation="landscape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+Sheet1!B73</f>
        <v>Northampton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+Sheet1!D73</f>
        <v>39</v>
      </c>
      <c r="E5" s="4"/>
      <c r="F5" s="5"/>
      <c r="G5" s="5"/>
      <c r="H5" s="229">
        <f>+D5</f>
        <v>39</v>
      </c>
      <c r="I5" s="68"/>
      <c r="J5" s="68"/>
      <c r="K5" s="231">
        <f>ROUNDUP(D5*0.23,0)</f>
        <v>9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d+1bMB/KVnG7q2HR5wVkTg+1YItKc03d/SC5B3KyMhO/agytKlYv7D24GF8THfs+nCRljAIKLJSIPbwj7S1XtQ==" saltValue="QlZYtmMk7TaUTM5/yrn2i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+Sheet1!B73</f>
        <v>Northampton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+Sheet1!D73</f>
        <v>39</v>
      </c>
      <c r="E5" s="4"/>
      <c r="F5" s="5"/>
      <c r="G5" s="5"/>
      <c r="H5" s="229">
        <f>+D5</f>
        <v>39</v>
      </c>
      <c r="I5" s="68"/>
      <c r="J5" s="68"/>
      <c r="K5" s="231">
        <f>ROUNDUP(D5*0.23,0)</f>
        <v>9</v>
      </c>
      <c r="L5" s="68"/>
      <c r="M5" s="229">
        <f>ROUNDUP(D5*0.5,0)</f>
        <v>20</v>
      </c>
      <c r="N5" s="68"/>
      <c r="O5" s="68"/>
      <c r="P5" s="229">
        <f>ROUNDUP(M5*1.1,0)</f>
        <v>22</v>
      </c>
      <c r="Q5" s="68"/>
      <c r="S5" s="229">
        <f>ROUNDUP(D5*0.5,0)</f>
        <v>20</v>
      </c>
      <c r="T5" s="68"/>
      <c r="U5" s="229">
        <f>ROUNDUP(S5*1.1,0)</f>
        <v>22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dgsBns8ErGOc7u+3HWKrTwCzieKNpeSeqZdHRrNMEWw3mHXmKScVsLVM2yZajo43iYDnYaSIYRQmrkkWnc6Log==" saltValue="0zRtC1qS8kK8cZtwLG/bC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4" priority="1"/>
  </conditionalFormatting>
  <pageMargins left="0.5" right="0.25" top="0.25" bottom="0.25" header="0.3" footer="0.3"/>
  <pageSetup paperSize="5" orientation="landscape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+Sheet1!B74</f>
        <v>Onslow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+Sheet1!D74</f>
        <v>305</v>
      </c>
      <c r="E5" s="4"/>
      <c r="F5" s="5"/>
      <c r="G5" s="5"/>
      <c r="H5" s="229">
        <f>+D5</f>
        <v>305</v>
      </c>
      <c r="I5" s="68"/>
      <c r="J5" s="68"/>
      <c r="K5" s="231">
        <f>ROUNDUP(D5*0.23,0)</f>
        <v>71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r6V44xh4AIVZ3cDNn6gXookZNFcHnw/KSGAeUhjBNmtbYor5kcbROIO9cRIPJV6IFVeeyPsJLKMKUrtlO7rn1A==" saltValue="jlGIfteg0xjY0KJ3TKxGG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+Sheet1!B74</f>
        <v>Onslow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+Sheet1!D74</f>
        <v>305</v>
      </c>
      <c r="E5" s="4"/>
      <c r="F5" s="5"/>
      <c r="G5" s="5"/>
      <c r="H5" s="229">
        <f>+D5</f>
        <v>305</v>
      </c>
      <c r="I5" s="68"/>
      <c r="J5" s="68"/>
      <c r="K5" s="231">
        <f>ROUNDUP(D5*0.23,0)</f>
        <v>71</v>
      </c>
      <c r="L5" s="68"/>
      <c r="M5" s="229">
        <f>ROUNDUP(D5*0.5,0)</f>
        <v>153</v>
      </c>
      <c r="N5" s="68"/>
      <c r="O5" s="68"/>
      <c r="P5" s="229">
        <f>ROUNDUP(M5*1.1,0)</f>
        <v>169</v>
      </c>
      <c r="Q5" s="68"/>
      <c r="S5" s="229">
        <f>ROUNDUP(D5*0.5,0)</f>
        <v>153</v>
      </c>
      <c r="T5" s="68"/>
      <c r="U5" s="229">
        <f>ROUNDUP(S5*1.1,0)</f>
        <v>169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Vrt++3jZ0i5b9tf4j6YZipMmTUL1sGhjdnBN+vKFW+KTKwuWBEiG6+qCUnLJjcgWvvtxXMfcTBFjZ1AFkpKvmw==" saltValue="JY4fffKj5lBrSi29/xCmu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3" priority="1"/>
  </conditionalFormatting>
  <pageMargins left="0.5" right="0.25" top="0.25" bottom="0.25" header="0.3" footer="0.3"/>
  <pageSetup paperSize="5" orientation="landscape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+Sheet1!B75</f>
        <v>Orange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+Sheet1!D75</f>
        <v>115</v>
      </c>
      <c r="E5" s="4"/>
      <c r="F5" s="5"/>
      <c r="G5" s="5"/>
      <c r="H5" s="229">
        <f>+D5</f>
        <v>115</v>
      </c>
      <c r="I5" s="68"/>
      <c r="J5" s="68"/>
      <c r="K5" s="231">
        <f>ROUNDUP(D5*0.23,0)</f>
        <v>27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0CkuUrLGk5qKNHNPnepqu9XwXyuEAu3OqAZKTKU2ErJRIDk4gEmQQEl9IfYvzztoD1GIQ2pxp2wfE1O99J09Rw==" saltValue="dJzcsuYWu70fS6xTt5wBD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+Sheet1!B75</f>
        <v>Orange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+Sheet1!D75</f>
        <v>115</v>
      </c>
      <c r="E5" s="4"/>
      <c r="F5" s="5"/>
      <c r="G5" s="5"/>
      <c r="H5" s="229">
        <f>+D5</f>
        <v>115</v>
      </c>
      <c r="I5" s="68"/>
      <c r="J5" s="68"/>
      <c r="K5" s="231">
        <f>ROUNDUP(D5*0.23,0)</f>
        <v>27</v>
      </c>
      <c r="L5" s="68"/>
      <c r="M5" s="229">
        <f>ROUNDUP(D5*0.5,0)</f>
        <v>58</v>
      </c>
      <c r="N5" s="68"/>
      <c r="O5" s="68"/>
      <c r="P5" s="229">
        <f>ROUNDUP(M5*1.1,0)</f>
        <v>64</v>
      </c>
      <c r="Q5" s="68"/>
      <c r="S5" s="229">
        <f>ROUNDUP(D5*0.5,0)</f>
        <v>58</v>
      </c>
      <c r="T5" s="68"/>
      <c r="U5" s="229">
        <f>ROUNDUP(S5*1.1,0)</f>
        <v>64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0jDW5g5eokKi0lGc7Z9I0E/9a0qqnWwmIN3Eoa9TFMdVGasXA7leVYcQylywiBIwoVthARvOFpM+RjtnWO92vw==" saltValue="TnJex2Ain1eivKrCXEWdg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2" priority="1"/>
  </conditionalFormatting>
  <pageMargins left="0.5" right="0.25" top="0.25" bottom="0.25" header="0.3" footer="0.3"/>
  <pageSetup paperSize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+Sheet1!B13</f>
        <v>Avery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+Sheet1!D13</f>
        <v>30</v>
      </c>
      <c r="E5" s="4"/>
      <c r="F5" s="5"/>
      <c r="G5" s="5"/>
      <c r="H5" s="229">
        <f>+D5</f>
        <v>30</v>
      </c>
      <c r="I5" s="68"/>
      <c r="J5" s="68"/>
      <c r="K5" s="231">
        <f>ROUNDUP(D5*0.23,0)</f>
        <v>7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OoG1+UDBD48m1vcHwqHp0bSZx6B78PIAbxCVHj1/2Am7Xtc8JhJ2gvAkYJToRFU3680Gl+683qSNdlD3NWGkig==" saltValue="ad84qR5VRTB6+IqYaP1Rw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+Sheet1!B76</f>
        <v>Pamlico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+Sheet1!D76</f>
        <v>38</v>
      </c>
      <c r="E5" s="4"/>
      <c r="F5" s="5"/>
      <c r="G5" s="5"/>
      <c r="H5" s="229">
        <f>+D5</f>
        <v>38</v>
      </c>
      <c r="I5" s="68"/>
      <c r="J5" s="68"/>
      <c r="K5" s="231">
        <f>ROUNDUP(D5*0.23,0)</f>
        <v>9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kRr1dYGCWk4IZvNNazeWEst4jOExDcxRPtgJ3aQ9h+amOLfIAUrb1izoTeFWlHvpYY+EEGc+9Y2Uq0P0OB8v5Q==" saltValue="acXM2uVL10ZbSkKBXw+Zn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+Sheet1!B76</f>
        <v>Pamlico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+Sheet1!D76</f>
        <v>38</v>
      </c>
      <c r="E5" s="4"/>
      <c r="F5" s="5"/>
      <c r="G5" s="5"/>
      <c r="H5" s="229">
        <f>+D5</f>
        <v>38</v>
      </c>
      <c r="I5" s="68"/>
      <c r="J5" s="68"/>
      <c r="K5" s="231">
        <f>ROUNDUP(D5*0.23,0)</f>
        <v>9</v>
      </c>
      <c r="L5" s="68"/>
      <c r="M5" s="229">
        <f>ROUNDUP(D5*0.5,0)</f>
        <v>19</v>
      </c>
      <c r="N5" s="68"/>
      <c r="O5" s="68"/>
      <c r="P5" s="229">
        <f>ROUNDUP(M5*1.1,0)</f>
        <v>21</v>
      </c>
      <c r="Q5" s="68"/>
      <c r="S5" s="229">
        <f>ROUNDUP(D5*0.5,0)</f>
        <v>19</v>
      </c>
      <c r="T5" s="68"/>
      <c r="U5" s="229">
        <f>ROUNDUP(S5*1.1,0)</f>
        <v>21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ifJtoWUs7iCYQuwqoo+MVTWfUliFPvrS1Uk4aP+gllEQqypk7Sc7X2hc4vd9Wgf5h9gvj7qYdvuR2joBQvGhMQ==" saltValue="nSSO/WL4eAJUhwphb/227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1" priority="1"/>
  </conditionalFormatting>
  <pageMargins left="0.5" right="0.25" top="0.25" bottom="0.25" header="0.3" footer="0.3"/>
  <pageSetup paperSize="5" orientation="landscape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+Sheet1!B77</f>
        <v>Pasquotank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+Sheet1!D77</f>
        <v>93</v>
      </c>
      <c r="E5" s="4"/>
      <c r="F5" s="5"/>
      <c r="G5" s="5"/>
      <c r="H5" s="229">
        <f>+D5</f>
        <v>93</v>
      </c>
      <c r="I5" s="68"/>
      <c r="J5" s="68"/>
      <c r="K5" s="231">
        <f>ROUNDUP(D5*0.23,0)</f>
        <v>22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DhUD7j/jRR5iyoMfaAXnM6IcJMCAexnFM5BfrVKveX6fvV2cbJdTazH3zwZ/8ci3ZH3WDm5y4uaZO3P6k+fAMQ==" saltValue="BBmD4Lm6DEFaARHIHUOEo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+Sheet1!B77</f>
        <v>Pasquotank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+Sheet1!D77</f>
        <v>93</v>
      </c>
      <c r="E5" s="4"/>
      <c r="F5" s="5"/>
      <c r="G5" s="5"/>
      <c r="H5" s="229">
        <f>+D5</f>
        <v>93</v>
      </c>
      <c r="I5" s="68"/>
      <c r="J5" s="68"/>
      <c r="K5" s="231">
        <f>ROUNDUP(D5*0.23,0)</f>
        <v>22</v>
      </c>
      <c r="L5" s="68"/>
      <c r="M5" s="229">
        <f>ROUNDUP(D5*0.5,0)</f>
        <v>47</v>
      </c>
      <c r="N5" s="68"/>
      <c r="O5" s="68"/>
      <c r="P5" s="229">
        <f>ROUNDUP(M5*1.1,0)</f>
        <v>52</v>
      </c>
      <c r="Q5" s="68"/>
      <c r="S5" s="229">
        <f>ROUNDUP(D5*0.5,0)</f>
        <v>47</v>
      </c>
      <c r="T5" s="68"/>
      <c r="U5" s="229">
        <f>ROUNDUP(S5*1.1,0)</f>
        <v>52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vFvh4uBQY4JNMbJzTCY9TTPKuzFHM2LRiIYlMwmMpPkZeKqYHW7G+GfLtXRfnEj0XyA4DbUxL9Y4q41vX2ap4A==" saltValue="xSIaEBHM1PYittcDdVpIn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0" priority="1"/>
  </conditionalFormatting>
  <pageMargins left="0.5" right="0.25" top="0.25" bottom="0.25" header="0.3" footer="0.3"/>
  <pageSetup paperSize="5" orientation="landscape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+Sheet1!B78</f>
        <v>Pender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+Sheet1!D78</f>
        <v>111</v>
      </c>
      <c r="E5" s="4"/>
      <c r="F5" s="5"/>
      <c r="G5" s="5"/>
      <c r="H5" s="229">
        <f>+D5</f>
        <v>111</v>
      </c>
      <c r="I5" s="68"/>
      <c r="J5" s="68"/>
      <c r="K5" s="231">
        <f>ROUNDUP(D5*0.23,0)</f>
        <v>26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BQBFymQ6LXFzD2JA/Fk+6E8rjpf6cT2GrOpHwmmwE3Flz14ZsLdZiDyZegZXLjAtvfczhHx/QeIelGlyD3w5xg==" saltValue="xqpsESeg6Ie3orm4YELKP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+Sheet1!B78</f>
        <v>Pender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+Sheet1!D78</f>
        <v>111</v>
      </c>
      <c r="E5" s="4"/>
      <c r="F5" s="5"/>
      <c r="G5" s="5"/>
      <c r="H5" s="229">
        <f>+D5</f>
        <v>111</v>
      </c>
      <c r="I5" s="68"/>
      <c r="J5" s="68"/>
      <c r="K5" s="231">
        <f>ROUNDUP(D5*0.23,0)</f>
        <v>26</v>
      </c>
      <c r="L5" s="68"/>
      <c r="M5" s="229">
        <f>ROUNDUP(D5*0.5,0)</f>
        <v>56</v>
      </c>
      <c r="N5" s="68"/>
      <c r="O5" s="68"/>
      <c r="P5" s="229">
        <f>ROUNDUP(M5*1.1,0)</f>
        <v>62</v>
      </c>
      <c r="Q5" s="68"/>
      <c r="S5" s="229">
        <f>ROUNDUP(D5*0.5,0)</f>
        <v>56</v>
      </c>
      <c r="T5" s="68"/>
      <c r="U5" s="229">
        <f>ROUNDUP(S5*1.1,0)</f>
        <v>62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WIdWoegnGSvJWBkVWZovFrnoW73iQuMKWS789iMwps2LRttrbCiY57nA4q9sei4abFj2+Iq0WslrFBRS0X5yPQ==" saltValue="vo92F1QLVq6th2JOrmJXg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9" priority="1"/>
  </conditionalFormatting>
  <pageMargins left="0.5" right="0.25" top="0.25" bottom="0.25" header="0.3" footer="0.3"/>
  <pageSetup paperSize="5" orientation="landscape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+Sheet1!B79</f>
        <v>Perquimans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+Sheet1!D79</f>
        <v>24</v>
      </c>
      <c r="E5" s="4"/>
      <c r="F5" s="5"/>
      <c r="G5" s="5"/>
      <c r="H5" s="229">
        <f>+D5</f>
        <v>24</v>
      </c>
      <c r="I5" s="68"/>
      <c r="J5" s="68"/>
      <c r="K5" s="231">
        <f>ROUNDUP(D5*0.23,0)</f>
        <v>6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P8INOE9y41Fu4WkUhkYyG/K/Z1t+98HBy1Hqh7sxQFy6PZzTbpa1JC5tn3LB4SwylA+L/AyRPLTSgPxM9M7xEw==" saltValue="nY4m0g69rtmYUV8PnCKam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+Sheet1!B79</f>
        <v>Perquimans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+Sheet1!D79</f>
        <v>24</v>
      </c>
      <c r="E5" s="4"/>
      <c r="F5" s="5"/>
      <c r="G5" s="5"/>
      <c r="H5" s="229">
        <f>+D5</f>
        <v>24</v>
      </c>
      <c r="I5" s="68"/>
      <c r="J5" s="68"/>
      <c r="K5" s="231">
        <f>ROUNDUP(D5*0.23,0)</f>
        <v>6</v>
      </c>
      <c r="L5" s="68"/>
      <c r="M5" s="229">
        <f>ROUNDUP(D5*0.5,0)</f>
        <v>12</v>
      </c>
      <c r="N5" s="68"/>
      <c r="O5" s="68"/>
      <c r="P5" s="229">
        <f>ROUNDUP(M5*1.1,0)</f>
        <v>14</v>
      </c>
      <c r="Q5" s="68"/>
      <c r="S5" s="229">
        <f>ROUNDUP(D5*0.5,0)</f>
        <v>12</v>
      </c>
      <c r="T5" s="68"/>
      <c r="U5" s="229">
        <f>ROUNDUP(S5*1.1,0)</f>
        <v>14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nNaNHegWo5FtrgrywSOrg5KTEL6DEyV9vJyKo2cY9g5eL0/i4F4eHbTwD/Frz7gYOnYmKyBF/5KtCMVnKrqouA==" saltValue="nicSp5YHzv9sNl5s7rTDf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8" priority="1"/>
  </conditionalFormatting>
  <pageMargins left="0.5" right="0.25" top="0.25" bottom="0.25" header="0.3" footer="0.3"/>
  <pageSetup paperSize="5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+Sheet1!B80</f>
        <v>Person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+Sheet1!D80</f>
        <v>92</v>
      </c>
      <c r="E5" s="4"/>
      <c r="F5" s="5"/>
      <c r="G5" s="5"/>
      <c r="H5" s="229">
        <f>+D5</f>
        <v>92</v>
      </c>
      <c r="I5" s="68"/>
      <c r="J5" s="68"/>
      <c r="K5" s="231">
        <f>ROUNDUP(D5*0.23,0)</f>
        <v>22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(L37+L38+L40)*K42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/U9C7DSgiJda7rJpETktjdjKT/u8Rv1kSDo/oS+47NfcdKg5XUwq5bhawIc14UXOjoxuA4cbqZv2R07VsQaDIQ==" saltValue="GCOaFXqCC8fQnJ4rmMLFy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+Sheet1!B80</f>
        <v>Person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+Sheet1!D80</f>
        <v>92</v>
      </c>
      <c r="E5" s="4"/>
      <c r="F5" s="5"/>
      <c r="G5" s="5"/>
      <c r="H5" s="229">
        <f>+D5</f>
        <v>92</v>
      </c>
      <c r="I5" s="68"/>
      <c r="J5" s="68"/>
      <c r="K5" s="231">
        <f>ROUNDUP(D5*0.23,0)</f>
        <v>22</v>
      </c>
      <c r="L5" s="68"/>
      <c r="M5" s="229">
        <f>ROUNDUP(D5*0.5,0)</f>
        <v>46</v>
      </c>
      <c r="N5" s="68"/>
      <c r="O5" s="68"/>
      <c r="P5" s="229">
        <f>ROUNDUP(M5*1.1,0)</f>
        <v>51</v>
      </c>
      <c r="Q5" s="68"/>
      <c r="S5" s="229">
        <f>ROUNDUP(D5*0.5,0)</f>
        <v>46</v>
      </c>
      <c r="T5" s="68"/>
      <c r="U5" s="229">
        <f>ROUNDUP(S5*1.1,0)</f>
        <v>51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R1n/pLeTM5eHhOQmMfEDCbqydXiERjQsi9JtQC89UBIgO5EGpeAJC2bxANreO1glcYaP6GDm+Zn+as+eQ8UCJA==" saltValue="/rBTU9mBRDHks1ogS0ZZq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7" priority="1"/>
  </conditionalFormatting>
  <pageMargins left="0.5" right="0.25" top="0.25" bottom="0.25" header="0.3" footer="0.3"/>
  <pageSetup paperSize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+Sheet1!B13</f>
        <v>Avery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+Sheet1!D13</f>
        <v>30</v>
      </c>
      <c r="E5" s="4"/>
      <c r="F5" s="5"/>
      <c r="G5" s="5"/>
      <c r="H5" s="229">
        <f>+D5</f>
        <v>30</v>
      </c>
      <c r="I5" s="68"/>
      <c r="J5" s="68"/>
      <c r="K5" s="231">
        <f>ROUNDUP(D5*0.23,0)</f>
        <v>7</v>
      </c>
      <c r="L5" s="68"/>
      <c r="M5" s="229">
        <f>ROUNDUP(D5*0.5,0)</f>
        <v>15</v>
      </c>
      <c r="N5" s="68"/>
      <c r="O5" s="68"/>
      <c r="P5" s="229">
        <f>ROUNDUP(M5*1.1,0)</f>
        <v>17</v>
      </c>
      <c r="Q5" s="68"/>
      <c r="S5" s="229">
        <f>ROUNDUP(D5*0.5,0)</f>
        <v>15</v>
      </c>
      <c r="T5" s="68"/>
      <c r="U5" s="229">
        <f>ROUNDUP(S5*1.1,0)</f>
        <v>17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270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T7hW6AT98xuQUmAQd0eD4k/VuxFdMdwREI5+zu+033pwSTKTFlSux2Cyxbi5nhDGiLK3XlGV/Vp1cefbUV5y7Q==" saltValue="cciEuj/f2isF1fUYrP4Mj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4" priority="1"/>
  </conditionalFormatting>
  <pageMargins left="0.5" right="0.25" top="0.25" bottom="0.25" header="0.3" footer="0.3"/>
  <pageSetup paperSize="5" orientation="landscape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+Sheet1!B81</f>
        <v>Pitt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+Sheet1!D81</f>
        <v>406</v>
      </c>
      <c r="E5" s="4"/>
      <c r="F5" s="5"/>
      <c r="G5" s="5"/>
      <c r="H5" s="229">
        <f>+D5</f>
        <v>406</v>
      </c>
      <c r="I5" s="68"/>
      <c r="J5" s="68"/>
      <c r="K5" s="231">
        <f>ROUNDUP(D5*0.23,0)</f>
        <v>94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OKDYj3ujrN2xucj3ixa2jv3RGfaVguQ1RJV41xxOrmXdKglZko11KhGsDZuWyMM9jU/I0IZTZzpx0WkUv2Pcug==" saltValue="k81ZuAs931nBkymtzuFFj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+Sheet1!B81</f>
        <v>Pitt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+Sheet1!D81</f>
        <v>406</v>
      </c>
      <c r="E5" s="4"/>
      <c r="F5" s="5"/>
      <c r="G5" s="5"/>
      <c r="H5" s="229">
        <f>+D5</f>
        <v>406</v>
      </c>
      <c r="I5" s="68"/>
      <c r="J5" s="68"/>
      <c r="K5" s="231">
        <f>ROUNDUP(D5*0.23,0)</f>
        <v>94</v>
      </c>
      <c r="L5" s="68"/>
      <c r="M5" s="229">
        <f>ROUNDUP(D5*0.5,0)</f>
        <v>203</v>
      </c>
      <c r="N5" s="68"/>
      <c r="O5" s="68"/>
      <c r="P5" s="229">
        <f>ROUNDUP(M5*1.1,0)</f>
        <v>224</v>
      </c>
      <c r="Q5" s="68"/>
      <c r="S5" s="229">
        <f>ROUNDUP(D5*0.5,0)</f>
        <v>203</v>
      </c>
      <c r="T5" s="68"/>
      <c r="U5" s="229">
        <f>ROUNDUP(S5*1.1,0)</f>
        <v>224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VPwimXsq/c5qSKns+ww1e4YqeKwxY7KY+b3/KLXNXdjLgLK6OF5QUEHTeoo6FK70fGdtLv4+AgtM3mXaBhdOaA==" saltValue="YIFRtBVGyul3nAAM40dbm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6" priority="1"/>
  </conditionalFormatting>
  <pageMargins left="0.5" right="0.25" top="0.25" bottom="0.25" header="0.3" footer="0.3"/>
  <pageSetup paperSize="5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+Sheet1!B82</f>
        <v>Polk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+Sheet1!D82</f>
        <v>11</v>
      </c>
      <c r="E5" s="4"/>
      <c r="F5" s="5"/>
      <c r="G5" s="5"/>
      <c r="H5" s="229">
        <f>+D5</f>
        <v>11</v>
      </c>
      <c r="I5" s="68"/>
      <c r="J5" s="68"/>
      <c r="K5" s="231">
        <f>ROUNDUP(D5*0.23,0)</f>
        <v>3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w+pZYIim8PFN0xZ21N2Q6LxG3yoqljdbH6K3tStZBluC+M5kSenkGah7K8jggD+jTfQ1CxG39G/hH7RVAaDRUA==" saltValue="9hOOIHScSfdcUx59D2EMS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+Sheet1!B82</f>
        <v>Polk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+Sheet1!D82</f>
        <v>11</v>
      </c>
      <c r="E5" s="4"/>
      <c r="F5" s="5"/>
      <c r="G5" s="5"/>
      <c r="H5" s="229">
        <f>+D5</f>
        <v>11</v>
      </c>
      <c r="I5" s="68"/>
      <c r="J5" s="68"/>
      <c r="K5" s="231">
        <f>ROUNDUP(D5*0.23,0)</f>
        <v>3</v>
      </c>
      <c r="L5" s="68"/>
      <c r="M5" s="229">
        <f>ROUNDUP(D5*0.5,0)</f>
        <v>6</v>
      </c>
      <c r="N5" s="68"/>
      <c r="O5" s="68"/>
      <c r="P5" s="229">
        <f>ROUNDUP(M5*1.1,0)</f>
        <v>7</v>
      </c>
      <c r="Q5" s="68"/>
      <c r="S5" s="229">
        <f>ROUNDUP(D5*0.5,0)</f>
        <v>6</v>
      </c>
      <c r="T5" s="68"/>
      <c r="U5" s="229">
        <f>ROUNDUP(S5*1.1,0)</f>
        <v>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 t="s">
        <v>184</v>
      </c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Ol8mcij7+RrRT06fSetp+Nhau/HlKVL9e9ubzDGjUn0CkgiCd6I96E1FLqJi0xu5TmhM2X4FJ/cu1V7fI068rw==" saltValue="bUW3TwvVESoBdW7eZQZPq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5" priority="1"/>
  </conditionalFormatting>
  <pageMargins left="0.5" right="0.25" top="0.25" bottom="0.25" header="0.3" footer="0.3"/>
  <pageSetup paperSize="5" orientation="landscape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+Sheet1!B83</f>
        <v>Randolph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+Sheet1!D83</f>
        <v>354</v>
      </c>
      <c r="E5" s="4"/>
      <c r="F5" s="5"/>
      <c r="G5" s="5"/>
      <c r="H5" s="229">
        <f>+D5</f>
        <v>354</v>
      </c>
      <c r="I5" s="68"/>
      <c r="J5" s="68"/>
      <c r="K5" s="231">
        <f>ROUNDUP(D5*0.23,0)</f>
        <v>82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f1uPlCMC/zHpNIJF4ywEyBE8G2qeAaM06TZKOqd5vV4sXl0jifBhu3w5/GhYZXPP7eW4RPMKumplJdsOs3Gp3g==" saltValue="o9yo0ANrbUMI8z7QZ99j0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+Sheet1!B83</f>
        <v>Randolph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+Sheet1!D83</f>
        <v>354</v>
      </c>
      <c r="E5" s="4"/>
      <c r="F5" s="5"/>
      <c r="G5" s="5"/>
      <c r="H5" s="229">
        <f>+D5</f>
        <v>354</v>
      </c>
      <c r="I5" s="68"/>
      <c r="J5" s="68"/>
      <c r="K5" s="231">
        <f>ROUNDUP(D5*0.23,0)</f>
        <v>82</v>
      </c>
      <c r="L5" s="68"/>
      <c r="M5" s="229">
        <f>ROUNDUP(D5*0.5,0)</f>
        <v>177</v>
      </c>
      <c r="N5" s="68"/>
      <c r="O5" s="68"/>
      <c r="P5" s="229">
        <f>ROUNDUP(M5*1.1,0)</f>
        <v>195</v>
      </c>
      <c r="Q5" s="68"/>
      <c r="S5" s="229">
        <f>ROUNDUP(D5*0.5,0)</f>
        <v>177</v>
      </c>
      <c r="T5" s="68"/>
      <c r="U5" s="229">
        <f>ROUNDUP(S5*1.1,0)</f>
        <v>195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gMGq1WLpXeqFvjppCSZ2lzSme8mod43ojQ6Xt62BGM8aNYwLw42w4MuklMsPsae8aaUoI1ajJ3i7cU4ApbpRfg==" saltValue="g5FzD+AbvofUcnQWBrrxW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4" priority="1"/>
  </conditionalFormatting>
  <pageMargins left="0.5" right="0.25" top="0.25" bottom="0.25" header="0.3" footer="0.3"/>
  <pageSetup paperSize="5" orientation="landscape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+Sheet1!B84</f>
        <v>Richmond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+Sheet1!D84</f>
        <v>118</v>
      </c>
      <c r="E5" s="4"/>
      <c r="F5" s="5"/>
      <c r="G5" s="5"/>
      <c r="H5" s="229">
        <f>+D5</f>
        <v>118</v>
      </c>
      <c r="I5" s="68"/>
      <c r="J5" s="68"/>
      <c r="K5" s="231">
        <f>ROUNDUP(D5*0.23,0)</f>
        <v>28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Jz35sDwh3t6//CkLyusawx//zJaZs6rPDi70LJw/8D3hi18ZIXaEdout9QorAgKtV92LRkmUQ8T7LanJ6VvXGw==" saltValue="bTwfw5cbnwdQq/VjGMGhb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+Sheet1!B84</f>
        <v>Richmond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+Sheet1!D84</f>
        <v>118</v>
      </c>
      <c r="E5" s="4"/>
      <c r="F5" s="5"/>
      <c r="G5" s="5"/>
      <c r="H5" s="229">
        <f>+D5</f>
        <v>118</v>
      </c>
      <c r="I5" s="68"/>
      <c r="J5" s="68"/>
      <c r="K5" s="231">
        <f>ROUNDUP(D5*0.23,0)</f>
        <v>28</v>
      </c>
      <c r="L5" s="68"/>
      <c r="M5" s="229">
        <f>ROUNDUP(D5*0.5,0)</f>
        <v>59</v>
      </c>
      <c r="N5" s="68"/>
      <c r="O5" s="68"/>
      <c r="P5" s="229">
        <f>ROUNDUP(M5*1.1,0)</f>
        <v>65</v>
      </c>
      <c r="Q5" s="68"/>
      <c r="S5" s="229">
        <f>ROUNDUP(D5*0.5,0)</f>
        <v>59</v>
      </c>
      <c r="T5" s="68"/>
      <c r="U5" s="229">
        <f>ROUNDUP(S5*1.1,0)</f>
        <v>65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4KkEEeBTopGCo4mzqs6gk3hvaBKgqR2DId6u0cGNdkpWcNPMndpkHy8NhSndJDX39SPIitjAGBc3x9CKyLHe1Q==" saltValue="Z6hAzUtfdDt0eWDojNPxR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3" priority="1"/>
  </conditionalFormatting>
  <pageMargins left="0.5" right="0.25" top="0.25" bottom="0.25" header="0.3" footer="0.3"/>
  <pageSetup paperSize="5" orientation="landscape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+Sheet1!B85</f>
        <v>Robeson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+Sheet1!D85</f>
        <v>229</v>
      </c>
      <c r="E5" s="4"/>
      <c r="F5" s="5"/>
      <c r="G5" s="5"/>
      <c r="H5" s="229">
        <f>+D5</f>
        <v>229</v>
      </c>
      <c r="I5" s="68"/>
      <c r="J5" s="68"/>
      <c r="K5" s="231">
        <f>ROUNDUP(D5*0.23,0)</f>
        <v>53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9KIPivaDg/O+WPv+CH5W95+eWlFjbjJYXAP4BXmchC6yDbDpz0CYGVUWwFuS25qvBWhrFbSUihfE5h9pgPGt2g==" saltValue="qi77zFTSh6ZmWQtGILks7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+Sheet1!B85</f>
        <v>Robeson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+Sheet1!D85</f>
        <v>229</v>
      </c>
      <c r="E5" s="4"/>
      <c r="F5" s="5"/>
      <c r="G5" s="5"/>
      <c r="H5" s="229">
        <f>+D5</f>
        <v>229</v>
      </c>
      <c r="I5" s="68"/>
      <c r="J5" s="68"/>
      <c r="K5" s="231">
        <f>ROUNDUP(D5*0.23,0)</f>
        <v>53</v>
      </c>
      <c r="L5" s="68"/>
      <c r="M5" s="229">
        <f>ROUNDUP(D5*0.5,0)</f>
        <v>115</v>
      </c>
      <c r="N5" s="68"/>
      <c r="O5" s="68"/>
      <c r="P5" s="229">
        <f>ROUNDUP(M5*1.1,0)</f>
        <v>127</v>
      </c>
      <c r="Q5" s="68"/>
      <c r="S5" s="229">
        <f>ROUNDUP(D5*0.5,0)</f>
        <v>115</v>
      </c>
      <c r="T5" s="68"/>
      <c r="U5" s="229">
        <f>ROUNDUP(S5*1.1,0)</f>
        <v>127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Gzy1goaXW4VkqWMEuIgUwhlRKVpSCF232rO74XdsFs8vhq2CwPqI0Kx4fTeGLLE0vYCkSFiXSUc4DzFaN/fa3g==" saltValue="W14xYzi6nl/QJkojQnEQ3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2" priority="1"/>
  </conditionalFormatting>
  <pageMargins left="0.5" right="0.25" top="0.25" bottom="0.25" header="0.3" footer="0.3"/>
  <pageSetup paperSize="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+Sheet1!B14</f>
        <v>Beaufort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+Sheet1!D14</f>
        <v>161</v>
      </c>
      <c r="E5" s="4"/>
      <c r="F5" s="5"/>
      <c r="G5" s="5"/>
      <c r="H5" s="229">
        <f>+D5</f>
        <v>161</v>
      </c>
      <c r="I5" s="68"/>
      <c r="J5" s="68"/>
      <c r="K5" s="231">
        <f>ROUNDUP(D5*0.23,0)</f>
        <v>38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24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dH/2pykMo8lYbZbZxOS1kdXrsZIviU1wUy0wb6G+q2I58nlNnxE+KxoUAKhJv06QXXKr+MuzN5ftd2lFafN0cw==" saltValue="6R//c9eJvzf5/kyL2/O6l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+Sheet1!B86</f>
        <v>Rockingham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+Sheet1!D86</f>
        <v>201</v>
      </c>
      <c r="E5" s="4"/>
      <c r="F5" s="5"/>
      <c r="G5" s="5"/>
      <c r="H5" s="229">
        <f>+D5</f>
        <v>201</v>
      </c>
      <c r="I5" s="68"/>
      <c r="J5" s="68"/>
      <c r="K5" s="231">
        <f>ROUNDUP(D5*0.23,0)</f>
        <v>47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3Whx3RQ7BIODYqdzbcRaHUz/UcDWRjcEjgwlm1ttBfQiUiunbp04xR6U6OBlPI6FBFuAMNGVIuUrDf+vhy45sQ==" saltValue="0SNHrY3cByVcZIQNOdY4G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+Sheet1!B86</f>
        <v>Rockingham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+Sheet1!D86</f>
        <v>201</v>
      </c>
      <c r="E5" s="4"/>
      <c r="F5" s="5"/>
      <c r="G5" s="5"/>
      <c r="H5" s="229">
        <f>+D5</f>
        <v>201</v>
      </c>
      <c r="I5" s="68"/>
      <c r="J5" s="68"/>
      <c r="K5" s="231">
        <f>ROUNDUP(D5*0.23,0)</f>
        <v>47</v>
      </c>
      <c r="L5" s="68"/>
      <c r="M5" s="229">
        <f>ROUNDUP(D5*0.5,0)</f>
        <v>101</v>
      </c>
      <c r="N5" s="68"/>
      <c r="O5" s="68"/>
      <c r="P5" s="229">
        <f>ROUNDUP(M5*1.1,0)</f>
        <v>112</v>
      </c>
      <c r="Q5" s="68"/>
      <c r="S5" s="229">
        <f>ROUNDUP(D5*0.5,0)</f>
        <v>101</v>
      </c>
      <c r="T5" s="68"/>
      <c r="U5" s="229">
        <f>ROUNDUP(S5*1.1,0)</f>
        <v>112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+/Z9gLC3oGaThd56IimWVVKmOAlFLaxNtQJ/TJ/F8kjSt3V/l7DobRVHunmovAJmcQmfL075ZDwwCEuV1tn/Aw==" saltValue="lTZaSsD+wNPGOgrzNccwZ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1" priority="1"/>
  </conditionalFormatting>
  <pageMargins left="0.5" right="0.25" top="0.25" bottom="0.25" header="0.3" footer="0.3"/>
  <pageSetup paperSize="5" orientation="landscape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+Sheet1!B87</f>
        <v>Rowan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+Sheet1!D87</f>
        <v>431</v>
      </c>
      <c r="E5" s="4"/>
      <c r="F5" s="5"/>
      <c r="G5" s="5"/>
      <c r="H5" s="229">
        <f>+D5</f>
        <v>431</v>
      </c>
      <c r="I5" s="68"/>
      <c r="J5" s="68"/>
      <c r="K5" s="231">
        <f>ROUNDUP(D5*0.23,0)</f>
        <v>100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WXJSv4ZWyKx2c3T6c5ulqjI/A5BOTZMeYUa8cqfb6C0Yf/O5bfSfYO4x/pcoHTwgN9Zgwa6iDqDPMZ0pEJwotA==" saltValue="w9fSwS3vaj79E0n4svPii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+Sheet1!B87</f>
        <v>Rowan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+Sheet1!D87</f>
        <v>431</v>
      </c>
      <c r="E5" s="4"/>
      <c r="F5" s="5"/>
      <c r="G5" s="5"/>
      <c r="H5" s="229">
        <f>+D5</f>
        <v>431</v>
      </c>
      <c r="I5" s="68"/>
      <c r="J5" s="68"/>
      <c r="K5" s="231">
        <f>ROUNDUP(D5*0.23,0)</f>
        <v>100</v>
      </c>
      <c r="L5" s="68"/>
      <c r="M5" s="229">
        <f>ROUNDUP(D5*0.5,0)</f>
        <v>216</v>
      </c>
      <c r="N5" s="68"/>
      <c r="O5" s="68"/>
      <c r="P5" s="229">
        <f>ROUNDUP(M5*1.1,0)</f>
        <v>238</v>
      </c>
      <c r="Q5" s="68"/>
      <c r="S5" s="229">
        <f>ROUNDUP(D5*0.5,0)</f>
        <v>216</v>
      </c>
      <c r="T5" s="68"/>
      <c r="U5" s="229">
        <f>ROUNDUP(S5*1.1,0)</f>
        <v>238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ROaEv3AhtaZQdqkJFEBWpC5sYUjYTBZggY8UmD++60UZvo8obRoIKRFExCl8mvVmfMdESHjXVdQEFNx7ThZkyA==" saltValue="+MdTh+iqcEe/pmXsox5uz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0" priority="1"/>
  </conditionalFormatting>
  <pageMargins left="0.5" right="0.25" top="0.25" bottom="0.25" header="0.3" footer="0.3"/>
  <pageSetup paperSize="5" orientation="landscape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+Sheet1!B88</f>
        <v>Rutherford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+Sheet1!D88</f>
        <v>214</v>
      </c>
      <c r="E5" s="4"/>
      <c r="F5" s="5"/>
      <c r="G5" s="5"/>
      <c r="H5" s="229">
        <f>+D5</f>
        <v>214</v>
      </c>
      <c r="I5" s="68"/>
      <c r="J5" s="68"/>
      <c r="K5" s="231">
        <f>ROUNDUP(D5*0.23,0)</f>
        <v>50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WnkxaaXOpLcoTRjJAXrxGflREANdQJ5AJEg/0E0j6yLYBK8XnhReKyFEBrXrnQRiLVJJw29AXV/nSw+m2HBuXw==" saltValue="76PXYCD4CROUV0PMHT3bs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+Sheet1!B88</f>
        <v>Rutherford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+Sheet1!D88</f>
        <v>214</v>
      </c>
      <c r="E5" s="4"/>
      <c r="F5" s="5"/>
      <c r="G5" s="5"/>
      <c r="H5" s="229">
        <f>+D5</f>
        <v>214</v>
      </c>
      <c r="I5" s="68"/>
      <c r="J5" s="68"/>
      <c r="K5" s="231">
        <f>ROUNDUP(D5*0.23,0)</f>
        <v>50</v>
      </c>
      <c r="L5" s="68"/>
      <c r="M5" s="229">
        <f>ROUNDUP(D5*0.5,0)</f>
        <v>107</v>
      </c>
      <c r="N5" s="68"/>
      <c r="O5" s="68"/>
      <c r="P5" s="229">
        <f>ROUNDUP(M5*1.1,0)</f>
        <v>118</v>
      </c>
      <c r="Q5" s="68"/>
      <c r="S5" s="229">
        <f>ROUNDUP(D5*0.5,0)</f>
        <v>107</v>
      </c>
      <c r="T5" s="68"/>
      <c r="U5" s="229">
        <f>ROUNDUP(S5*1.1,0)</f>
        <v>118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57V55siT3M4n8H5FLCD7SvaYNyQo8Fs3x5ibipcS+9UdleQFFkm8X6lRsPs87/RWqouSkh0+0W2OtmjjE6GMEQ==" saltValue="zhBCtFZw/hF5rRWDgNkEe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9" priority="1"/>
  </conditionalFormatting>
  <pageMargins left="0.5" right="0.25" top="0.25" bottom="0.25" header="0.3" footer="0.3"/>
  <pageSetup paperSize="5" orientation="landscape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+Sheet1!B89</f>
        <v>Sampson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+Sheet1!D89</f>
        <v>137</v>
      </c>
      <c r="E5" s="4"/>
      <c r="F5" s="5"/>
      <c r="G5" s="5"/>
      <c r="H5" s="229">
        <f>+D5</f>
        <v>137</v>
      </c>
      <c r="I5" s="68"/>
      <c r="J5" s="68"/>
      <c r="K5" s="231">
        <f>ROUNDUP(D5*0.23,0)</f>
        <v>32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sz15ouRt4yee3fT4Mx+JncDj6p4rMF1Jm7xUSRJyfzP4XbrR7lfJQmdg726p53Nwh+2aHz4nmFKwKnn6KME9vg==" saltValue="cwrqkGVZJKzYZqAqe53aQ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+Sheet1!B89</f>
        <v>Sampson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+Sheet1!D89</f>
        <v>137</v>
      </c>
      <c r="E5" s="4"/>
      <c r="F5" s="5"/>
      <c r="G5" s="5"/>
      <c r="H5" s="229">
        <f>+D5</f>
        <v>137</v>
      </c>
      <c r="I5" s="68"/>
      <c r="J5" s="68"/>
      <c r="K5" s="231">
        <f>ROUNDUP(D5*0.23,0)</f>
        <v>32</v>
      </c>
      <c r="L5" s="68"/>
      <c r="M5" s="229">
        <f>ROUNDUP(D5*0.5,0)</f>
        <v>69</v>
      </c>
      <c r="N5" s="68"/>
      <c r="O5" s="68"/>
      <c r="P5" s="229">
        <f>ROUNDUP(M5*1.1,0)</f>
        <v>76</v>
      </c>
      <c r="Q5" s="68"/>
      <c r="S5" s="229">
        <f>ROUNDUP(D5*0.5,0)</f>
        <v>69</v>
      </c>
      <c r="T5" s="68"/>
      <c r="U5" s="229">
        <f>ROUNDUP(S5*1.1,0)</f>
        <v>76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1msWEAZe0GXQoRNE6S4h/dgvy/P8OU2kFHYuq3DWnt9e7r2KV9cLxWA0kaYEkM5gyzi8NBX1jyRZ7hxqeSAcSw==" saltValue="U6HXXkJdXt4MDud1u3Bsn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8" priority="1"/>
  </conditionalFormatting>
  <pageMargins left="0.5" right="0.25" top="0.25" bottom="0.25" header="0.3" footer="0.3"/>
  <pageSetup paperSize="5" orientation="landscape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+Sheet1!B90</f>
        <v>Scotland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+Sheet1!D90</f>
        <v>97</v>
      </c>
      <c r="E5" s="4"/>
      <c r="F5" s="5"/>
      <c r="G5" s="5"/>
      <c r="H5" s="229">
        <f>+D5</f>
        <v>97</v>
      </c>
      <c r="I5" s="68"/>
      <c r="J5" s="68"/>
      <c r="K5" s="231">
        <f>ROUNDUP(D5*0.23,0)</f>
        <v>23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V59WHmCHOyla8g7MoVQSE1mIVakNHmRRf6KhlP4os9Hr67tnFXp+v1V9lay7Eb8MavE/DKLvJyav9Ke3MIL+Vg==" saltValue="kEzdKIoqhOVLk+O8vO+oM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+Sheet1!B90</f>
        <v>Scotland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+Sheet1!D90</f>
        <v>97</v>
      </c>
      <c r="E5" s="4"/>
      <c r="F5" s="5"/>
      <c r="G5" s="5"/>
      <c r="H5" s="229">
        <f>+D5</f>
        <v>97</v>
      </c>
      <c r="I5" s="68"/>
      <c r="J5" s="68"/>
      <c r="K5" s="231">
        <f>ROUNDUP(D5*0.23,0)</f>
        <v>23</v>
      </c>
      <c r="L5" s="68"/>
      <c r="M5" s="229">
        <f>ROUNDUP(D5*0.5,0)</f>
        <v>49</v>
      </c>
      <c r="N5" s="68"/>
      <c r="O5" s="68"/>
      <c r="P5" s="229">
        <f>ROUNDUP(M5*1.1,0)</f>
        <v>54</v>
      </c>
      <c r="Q5" s="68"/>
      <c r="S5" s="229">
        <f>ROUNDUP(D5*0.5,0)</f>
        <v>49</v>
      </c>
      <c r="T5" s="68"/>
      <c r="U5" s="229">
        <f>ROUNDUP(S5*1.1,0)</f>
        <v>54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244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245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SIbg1aSe98C1C7ab+w9jDkDV1WgGOlRro1dHDDwOtlh4S82XMkeT2Ay+xFwFbghTIJf7blsxQ18S6o7n78FkjA==" saltValue="5NIt3rzN/rbrVwSNjTnN1w==" spinCount="100000" sheet="1" selectLockedCells="1"/>
  <mergeCells count="16">
    <mergeCell ref="O43:O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7" priority="1"/>
  </conditionalFormatting>
  <pageMargins left="0.5" right="0.25" top="0.25" bottom="0.25" header="0.3" footer="0.3"/>
  <pageSetup paperSize="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+Sheet1!B14</f>
        <v>Beaufort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+Sheet1!D14</f>
        <v>161</v>
      </c>
      <c r="E5" s="4"/>
      <c r="F5" s="5"/>
      <c r="G5" s="5"/>
      <c r="H5" s="229">
        <f>+D5</f>
        <v>161</v>
      </c>
      <c r="I5" s="68"/>
      <c r="J5" s="68"/>
      <c r="K5" s="231">
        <f>ROUNDUP(D5*0.23,0)</f>
        <v>38</v>
      </c>
      <c r="L5" s="68"/>
      <c r="M5" s="229">
        <f>ROUNDUP(D5*0.5,0)</f>
        <v>81</v>
      </c>
      <c r="N5" s="68"/>
      <c r="O5" s="68"/>
      <c r="P5" s="229">
        <f>ROUNDUP(M5*1.1,0)</f>
        <v>90</v>
      </c>
      <c r="Q5" s="68"/>
      <c r="S5" s="229">
        <f>ROUNDUP(D5*0.5,0)</f>
        <v>81</v>
      </c>
      <c r="T5" s="68"/>
      <c r="U5" s="229">
        <f>ROUNDUP(S5*1.1,0)</f>
        <v>90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OfaC9/xEJt9SvoEMinz4IvQNpwuA5TiTYh/E5j8WByLgTg13Hhw4szca+RUs0dZ8C1pkjoIPs0mXShc77bR+zQ==" saltValue="1yMtUmL+CPdwmZsoBM0Yw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3" priority="1"/>
  </conditionalFormatting>
  <pageMargins left="0.5" right="0.25" top="0.25" bottom="0.25" header="0.3" footer="0.3"/>
  <pageSetup paperSize="5" orientation="landscape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+Sheet1!B91</f>
        <v>Stanly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+Sheet1!D91</f>
        <v>136</v>
      </c>
      <c r="E5" s="4"/>
      <c r="F5" s="5"/>
      <c r="G5" s="5"/>
      <c r="H5" s="229">
        <f>+D5</f>
        <v>136</v>
      </c>
      <c r="I5" s="68"/>
      <c r="J5" s="68"/>
      <c r="K5" s="231">
        <f>ROUNDUP(D5*0.23,0)</f>
        <v>32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+o2BKqq7xFhdOIKR+GvjRAFVa4d/K7ZetXmYYKsOr7dCA+ZxMQOS+OxVJlfu/AQdTDRZcTBWAuzANuVrjVvddA==" saltValue="31V4qKotxc8S3n8LfTeYb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+Sheet1!B91</f>
        <v>Stanly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+Sheet1!D91</f>
        <v>136</v>
      </c>
      <c r="E5" s="4"/>
      <c r="F5" s="5"/>
      <c r="G5" s="5"/>
      <c r="H5" s="229">
        <f>+D5</f>
        <v>136</v>
      </c>
      <c r="I5" s="68"/>
      <c r="J5" s="68"/>
      <c r="K5" s="231">
        <f>ROUNDUP(D5*0.23,0)</f>
        <v>32</v>
      </c>
      <c r="L5" s="68"/>
      <c r="M5" s="229">
        <f>ROUNDUP(D5*0.5,0)</f>
        <v>68</v>
      </c>
      <c r="N5" s="68"/>
      <c r="O5" s="68"/>
      <c r="P5" s="229">
        <f>ROUNDUP(M5*1.1,0)</f>
        <v>75</v>
      </c>
      <c r="Q5" s="68"/>
      <c r="S5" s="229">
        <f>ROUNDUP(D5*0.5,0)</f>
        <v>68</v>
      </c>
      <c r="T5" s="68"/>
      <c r="U5" s="229">
        <f>ROUNDUP(S5*1.1,0)</f>
        <v>75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kzBPmlU1UmeVRtuiClMLe8T7t1vxaJPHsMyoQK1QFFHEZDvej65u8VxA7sTFgnBC+/4isMWOr5M6+iCG5GAPkw==" saltValue="vvgSYTsZpeag8jUEe5Nv6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6" priority="1"/>
  </conditionalFormatting>
  <pageMargins left="0.5" right="0.25" top="0.25" bottom="0.25" header="0.3" footer="0.3"/>
  <pageSetup paperSize="5" orientation="landscape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+Sheet1!B92</f>
        <v>Stokes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+Sheet1!D92</f>
        <v>93</v>
      </c>
      <c r="E5" s="4"/>
      <c r="F5" s="5"/>
      <c r="G5" s="5"/>
      <c r="H5" s="229">
        <f>+D5</f>
        <v>93</v>
      </c>
      <c r="I5" s="68"/>
      <c r="J5" s="68"/>
      <c r="K5" s="231">
        <f>ROUNDUP(D5*0.23,0)</f>
        <v>22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1L1zY1yd8v8A+EvvdnM8yRU8ZrlfwZt8o0HW9He3YBnTlyKTZQ+0/KzDOvrk/XM3a0iZX8V1y6JHotZpY6wrCA==" saltValue="goY+ZC/iW9K+v53s1ETHT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+Sheet1!B92</f>
        <v>Stokes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+Sheet1!D92</f>
        <v>93</v>
      </c>
      <c r="E5" s="4"/>
      <c r="F5" s="5"/>
      <c r="G5" s="5"/>
      <c r="H5" s="229">
        <f>+D5</f>
        <v>93</v>
      </c>
      <c r="I5" s="68"/>
      <c r="J5" s="68"/>
      <c r="K5" s="231">
        <f>ROUNDUP(D5*0.23,0)</f>
        <v>22</v>
      </c>
      <c r="L5" s="68"/>
      <c r="M5" s="229">
        <f>ROUNDUP(D5*0.5,0)</f>
        <v>47</v>
      </c>
      <c r="N5" s="68"/>
      <c r="O5" s="68"/>
      <c r="P5" s="229">
        <f>ROUNDUP(M5*1.1,0)</f>
        <v>52</v>
      </c>
      <c r="Q5" s="68"/>
      <c r="S5" s="229">
        <f>ROUNDUP(D5*0.5,0)</f>
        <v>47</v>
      </c>
      <c r="T5" s="68"/>
      <c r="U5" s="229">
        <f>ROUNDUP(S5*1.1,0)</f>
        <v>52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V81ALRMgnD1h6tmMEbH2CsMW3VbUfgrp+cPOvvevca8u/kCpV4M/34YJ8/oPYUHRxEiMEI1UdiL3VQtnvCCmjw==" saltValue="I/yfH7X6esOn7y4pWB+at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5" priority="1"/>
  </conditionalFormatting>
  <pageMargins left="0.5" right="0.25" top="0.25" bottom="0.25" header="0.3" footer="0.3"/>
  <pageSetup paperSize="5" orientation="landscape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+Sheet1!B93</f>
        <v>Surry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+Sheet1!D93</f>
        <v>138</v>
      </c>
      <c r="E5" s="4"/>
      <c r="F5" s="5"/>
      <c r="G5" s="5"/>
      <c r="H5" s="229">
        <f>+D5</f>
        <v>138</v>
      </c>
      <c r="I5" s="68"/>
      <c r="J5" s="68"/>
      <c r="K5" s="231">
        <f>ROUNDUP(D5*0.23,0)</f>
        <v>32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yWd7Dj4tnZejLQVRIkP6KRP2TQY6HxKz1/sLa0PfA+0NWn96O+cpr2zSrhsE5cW/nerqh80OFxgg1+zuHhOPgw==" saltValue="6T/JktwIKUZzm9aPXDW9e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+Sheet1!B93</f>
        <v>Surry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+Sheet1!D93</f>
        <v>138</v>
      </c>
      <c r="E5" s="4"/>
      <c r="F5" s="5"/>
      <c r="G5" s="5"/>
      <c r="H5" s="229">
        <f>+D5</f>
        <v>138</v>
      </c>
      <c r="I5" s="68"/>
      <c r="J5" s="68"/>
      <c r="K5" s="231">
        <f>ROUNDUP(D5*0.23,0)</f>
        <v>32</v>
      </c>
      <c r="L5" s="68"/>
      <c r="M5" s="229">
        <f>ROUNDUP(D5*0.5,0)</f>
        <v>69</v>
      </c>
      <c r="N5" s="68"/>
      <c r="O5" s="68"/>
      <c r="P5" s="229">
        <f>ROUNDUP(M5*1.1,0)</f>
        <v>76</v>
      </c>
      <c r="Q5" s="68"/>
      <c r="S5" s="229">
        <f>ROUNDUP(D5*0.5,0)</f>
        <v>69</v>
      </c>
      <c r="T5" s="68"/>
      <c r="U5" s="229">
        <f>ROUNDUP(S5*1.1,0)</f>
        <v>76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i7jzZnQ77VRsliXdQtwpwawJZ2IJWU4ZRo12X4/65iOHt+Bb9K2OPbxAWv+Rvd6jNTXxlP45sTTEiKv9PD457g==" saltValue="CrJWjiT3WI1pIxShRifT4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4" priority="1"/>
  </conditionalFormatting>
  <pageMargins left="0.5" right="0.25" top="0.25" bottom="0.25" header="0.3" footer="0.3"/>
  <pageSetup paperSize="5" orientation="landscape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+Sheet1!B94</f>
        <v>Swain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+Sheet1!D94</f>
        <v>41</v>
      </c>
      <c r="E5" s="4"/>
      <c r="F5" s="5"/>
      <c r="G5" s="5"/>
      <c r="H5" s="229">
        <f>+D5</f>
        <v>41</v>
      </c>
      <c r="I5" s="68"/>
      <c r="J5" s="68"/>
      <c r="K5" s="231">
        <f>ROUNDUP(D5*0.23,0)</f>
        <v>10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95i3fx9J992byuakdF+7JaW513xILCxWajKGuINAqYSugVRtqsArsiVOWA01THCWxmcvUdmGU3XEzvJasLhAJA==" saltValue="WGQ3NEFiMMmyuJAXfnteM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+Sheet1!B94</f>
        <v>Swain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+Sheet1!D94</f>
        <v>41</v>
      </c>
      <c r="E5" s="4"/>
      <c r="F5" s="5"/>
      <c r="G5" s="5"/>
      <c r="H5" s="229">
        <f>+D5</f>
        <v>41</v>
      </c>
      <c r="I5" s="68"/>
      <c r="J5" s="68"/>
      <c r="K5" s="231">
        <f>ROUNDUP(D5*0.23,0)</f>
        <v>10</v>
      </c>
      <c r="L5" s="68"/>
      <c r="M5" s="229">
        <f>ROUNDUP(D5*0.5,0)</f>
        <v>21</v>
      </c>
      <c r="N5" s="68"/>
      <c r="O5" s="68"/>
      <c r="P5" s="229">
        <f>ROUNDUP(M5*1.1,0)</f>
        <v>24</v>
      </c>
      <c r="Q5" s="68"/>
      <c r="S5" s="229">
        <f>ROUNDUP(D5*0.5,0)</f>
        <v>21</v>
      </c>
      <c r="T5" s="68"/>
      <c r="U5" s="229">
        <f>ROUNDUP(S5*1.1,0)</f>
        <v>24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HhTjDi/+ryqBUmzN9eS+bneLfa5hPaT/6OVvMKpDKLcIMOxyQHxYfsz06JnyutYuH2gFLlFhXdYNeEd8OIMvTQ==" saltValue="lLj8kQ9wjqgpHVksl/2r5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3" priority="1"/>
  </conditionalFormatting>
  <pageMargins left="0.5" right="0.25" top="0.25" bottom="0.25" header="0.3" footer="0.3"/>
  <pageSetup paperSize="5" orientation="landscape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+Sheet1!B95</f>
        <v>Transylvania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+Sheet1!D95</f>
        <v>38</v>
      </c>
      <c r="E5" s="4"/>
      <c r="F5" s="5"/>
      <c r="G5" s="5"/>
      <c r="H5" s="229">
        <f>+D5</f>
        <v>38</v>
      </c>
      <c r="I5" s="68"/>
      <c r="J5" s="68"/>
      <c r="K5" s="231">
        <f>ROUNDUP(D5*0.23,0)</f>
        <v>9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iSKvWw7zv82Plv8pWRoYhK3cYjnJLgkd1KWqFgHrGjnInTwygAuFgiR171xKaGpcuFdye10H7tGkumK3z83XJg==" saltValue="GesaGg5qE+Y64vEkYlxZs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+Sheet1!B95</f>
        <v>Transylvania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+Sheet1!D95</f>
        <v>38</v>
      </c>
      <c r="E5" s="4"/>
      <c r="F5" s="5"/>
      <c r="G5" s="5"/>
      <c r="H5" s="229">
        <f>+D5</f>
        <v>38</v>
      </c>
      <c r="I5" s="68"/>
      <c r="J5" s="68"/>
      <c r="K5" s="231">
        <f>ROUNDUP(D5*0.23,0)</f>
        <v>9</v>
      </c>
      <c r="L5" s="68"/>
      <c r="M5" s="229">
        <f>ROUNDUP(D5*0.5,0)</f>
        <v>19</v>
      </c>
      <c r="N5" s="68"/>
      <c r="O5" s="68"/>
      <c r="P5" s="229">
        <f>ROUNDUP(M5*1.1,0)</f>
        <v>21</v>
      </c>
      <c r="Q5" s="68"/>
      <c r="S5" s="229">
        <f>ROUNDUP(D5*0.5,0)</f>
        <v>19</v>
      </c>
      <c r="T5" s="68"/>
      <c r="U5" s="229">
        <f>ROUNDUP(S5*1.1,0)</f>
        <v>21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5yh62Y3xnuc617cCRj9Rdph4i1+0oSpEvtAafjBlryrZhyIsnqrswUi2BVs6wRU17MzqvVOW3HZPe/blcJ5vOw==" saltValue="zNLOIdQd2b5ReXj/vxou/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2" priority="1"/>
  </conditionalFormatting>
  <pageMargins left="0.5" right="0.25" top="0.25" bottom="0.25" header="0.3" footer="0.3"/>
  <pageSetup paperSize="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+Sheet1!B15</f>
        <v>Bertie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+Sheet1!D15</f>
        <v>45</v>
      </c>
      <c r="E5" s="4"/>
      <c r="F5" s="5"/>
      <c r="G5" s="5"/>
      <c r="H5" s="229">
        <f>+D5</f>
        <v>45</v>
      </c>
      <c r="I5" s="68"/>
      <c r="J5" s="68"/>
      <c r="K5" s="231">
        <f>ROUNDUP(D5*0.23,0)</f>
        <v>11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QE0C+xxIhwLZWnIqus+MEiZQ6k5gsvPy+5riVrKoflK8v9kM0LuCpTkXujCR/GcSrjZQyKJKqvOgZHfMCBSX4A==" saltValue="g1EUtojTj/ffhGASIWRvX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+Sheet1!B96</f>
        <v>Tyrrell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+Sheet1!D96</f>
        <v>7</v>
      </c>
      <c r="E5" s="4"/>
      <c r="F5" s="5"/>
      <c r="G5" s="5"/>
      <c r="H5" s="229">
        <f>+D5</f>
        <v>7</v>
      </c>
      <c r="I5" s="68"/>
      <c r="J5" s="68"/>
      <c r="K5" s="231">
        <f>ROUNDUP(D5*0.23,0)</f>
        <v>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wobFzf7SxQuNMS06tdTcI62icsXz3SZW+lhpldqmxViZkwaoDyudPSr8O6UvkFIiuZpnYrgiINjuIdku81sGqw==" saltValue="i4H+m8Tdddslic/T0CZiz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+Sheet1!B96</f>
        <v>Tyrrell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+Sheet1!D96</f>
        <v>7</v>
      </c>
      <c r="E5" s="4"/>
      <c r="F5" s="5"/>
      <c r="G5" s="5"/>
      <c r="H5" s="229">
        <f>+D5</f>
        <v>7</v>
      </c>
      <c r="I5" s="68"/>
      <c r="J5" s="68"/>
      <c r="K5" s="231">
        <f>ROUNDUP(D5*0.23,0)</f>
        <v>2</v>
      </c>
      <c r="L5" s="68"/>
      <c r="M5" s="229">
        <f>ROUNDUP(D5*0.5,0)</f>
        <v>4</v>
      </c>
      <c r="N5" s="68"/>
      <c r="O5" s="68"/>
      <c r="P5" s="229">
        <f>ROUNDUP(M5*1.1,0)</f>
        <v>5</v>
      </c>
      <c r="Q5" s="68"/>
      <c r="S5" s="229">
        <f>ROUNDUP(D5*0.5,0)</f>
        <v>4</v>
      </c>
      <c r="T5" s="68"/>
      <c r="U5" s="229">
        <f>ROUNDUP(S5*1.1,0)</f>
        <v>5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5ZhbABe50Ij/XANYf69fzD3MceytJUiMiDUO7CiyneZTNqNDsrdj/ZI9T/c+W6fHj9Be8YDtKInRUxewd1eOGg==" saltValue="pmnKdyFa7iTvF8iyboVPE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1" priority="1"/>
  </conditionalFormatting>
  <pageMargins left="0.5" right="0.25" top="0.25" bottom="0.25" header="0.3" footer="0.3"/>
  <pageSetup paperSize="5" orientation="landscape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+Sheet1!B97</f>
        <v>Union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+Sheet1!D97</f>
        <v>229</v>
      </c>
      <c r="E5" s="4"/>
      <c r="F5" s="5"/>
      <c r="G5" s="5"/>
      <c r="H5" s="229">
        <f>+D5</f>
        <v>229</v>
      </c>
      <c r="I5" s="68"/>
      <c r="J5" s="68"/>
      <c r="K5" s="231">
        <f>ROUNDUP(D5*0.23,0)</f>
        <v>53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V8xMYx+xPeZ9rKwYBhtkQxc3+NF/8ASNM9Oj1YxtB7pRKkEos0fiM2ki8YEpUeYlz8y4xOkcYhUAbv1HqwVccw==" saltValue="k7ZuO4JY+ap/u/i17aLR9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+Sheet1!B97</f>
        <v>Union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+Sheet1!D97</f>
        <v>229</v>
      </c>
      <c r="E5" s="4"/>
      <c r="F5" s="5"/>
      <c r="G5" s="5"/>
      <c r="H5" s="229">
        <f>+D5</f>
        <v>229</v>
      </c>
      <c r="I5" s="68"/>
      <c r="J5" s="68"/>
      <c r="K5" s="231">
        <f>ROUNDUP(D5*0.23,0)</f>
        <v>53</v>
      </c>
      <c r="L5" s="68"/>
      <c r="M5" s="229">
        <f>ROUNDUP(D5*0.5,0)</f>
        <v>115</v>
      </c>
      <c r="N5" s="68"/>
      <c r="O5" s="68"/>
      <c r="P5" s="229">
        <f>ROUNDUP(M5*1.1,0)</f>
        <v>127</v>
      </c>
      <c r="Q5" s="68"/>
      <c r="S5" s="229">
        <f>ROUNDUP(D5*0.5,0)</f>
        <v>115</v>
      </c>
      <c r="T5" s="68"/>
      <c r="U5" s="229">
        <f>ROUNDUP(S5*1.1,0)</f>
        <v>127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GeTyyroPNwZr5PI8w4AhoJvgkfH75pvbvy9X9vYpOOTVbIetZfkieELtFbxCnMhETeC/ieGDpyb+MMLgWUjdEQ==" saltValue="dfWzZRAd/Sy3yMdpJu13Y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0" priority="1"/>
  </conditionalFormatting>
  <pageMargins left="0.5" right="0.25" top="0.25" bottom="0.25" header="0.3" footer="0.3"/>
  <pageSetup paperSize="5" orientation="landscape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+Sheet1!B98</f>
        <v>Vance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+Sheet1!D98</f>
        <v>116</v>
      </c>
      <c r="E5" s="4"/>
      <c r="F5" s="5"/>
      <c r="G5" s="5"/>
      <c r="H5" s="229">
        <f>+D5</f>
        <v>116</v>
      </c>
      <c r="I5" s="68"/>
      <c r="J5" s="68"/>
      <c r="K5" s="231">
        <f>ROUNDUP(D5*0.23,0)</f>
        <v>27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P0ySypSM/Dqv903ncY2p/nQImBjAwHWmeouJPNg9gbpaTJeRbEBkqLNbfW1IOIk+Z9nDr/HiHAnV1DeicsuAqA==" saltValue="+JPiJwJgG/gZdolyZOBbT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+Sheet1!B98</f>
        <v>Vance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+Sheet1!D98</f>
        <v>116</v>
      </c>
      <c r="E5" s="4"/>
      <c r="F5" s="5"/>
      <c r="G5" s="5"/>
      <c r="H5" s="229">
        <f>+D5</f>
        <v>116</v>
      </c>
      <c r="I5" s="68"/>
      <c r="J5" s="68"/>
      <c r="K5" s="231">
        <f>ROUNDUP(D5*0.23,0)</f>
        <v>27</v>
      </c>
      <c r="L5" s="68"/>
      <c r="M5" s="229">
        <f>ROUNDUP(D5*0.5,0)</f>
        <v>58</v>
      </c>
      <c r="N5" s="68"/>
      <c r="O5" s="68"/>
      <c r="P5" s="229">
        <f>ROUNDUP(M5*1.1,0)</f>
        <v>64</v>
      </c>
      <c r="Q5" s="68"/>
      <c r="S5" s="229">
        <f>ROUNDUP(D5*0.5,0)</f>
        <v>58</v>
      </c>
      <c r="T5" s="68"/>
      <c r="U5" s="229">
        <f>ROUNDUP(S5*1.1,0)</f>
        <v>64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b07REQZJvA3cKk20M7iXe+/JOubDsOGy5Z4To1WkE3+luN6BlUgIwpfsLhqQcMEiRuRhfhtbXKfi58uJtnT4RQ==" saltValue="c+4v6q2nbrVranOBHEIqW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" priority="1"/>
  </conditionalFormatting>
  <pageMargins left="0.5" right="0.25" top="0.25" bottom="0.25" header="0.3" footer="0.3"/>
  <pageSetup paperSize="5" orientation="landscape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+Sheet1!B99</f>
        <v>Wake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+Sheet1!D99</f>
        <v>995</v>
      </c>
      <c r="E5" s="4"/>
      <c r="F5" s="5"/>
      <c r="G5" s="5"/>
      <c r="H5" s="229">
        <f>+D5</f>
        <v>995</v>
      </c>
      <c r="I5" s="68"/>
      <c r="J5" s="68"/>
      <c r="K5" s="231">
        <f>ROUNDUP(D5*0.23,0)</f>
        <v>229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34tobCv8arXrtpvIZvgTSkskJZVFIS1+we0lkLFv7EGRj9xKRuHuCqh+WNPJglERMTgABOgAeI1RBIaZt+IgwA==" saltValue="xleX/EubVO0c/zuBJuQwQ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+Sheet1!B99</f>
        <v>Wake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+Sheet1!D99</f>
        <v>995</v>
      </c>
      <c r="E5" s="4"/>
      <c r="F5" s="5"/>
      <c r="G5" s="5"/>
      <c r="H5" s="229">
        <f>+D5</f>
        <v>995</v>
      </c>
      <c r="I5" s="68"/>
      <c r="J5" s="68"/>
      <c r="K5" s="231">
        <f>ROUNDUP(D5*0.23,0)</f>
        <v>229</v>
      </c>
      <c r="L5" s="68"/>
      <c r="M5" s="229">
        <f>ROUNDUP(D5*0.5,0)</f>
        <v>498</v>
      </c>
      <c r="N5" s="68"/>
      <c r="O5" s="68"/>
      <c r="P5" s="229">
        <f>ROUNDUP(M5*1.1,0)</f>
        <v>548</v>
      </c>
      <c r="Q5" s="68"/>
      <c r="S5" s="229">
        <f>ROUNDUP(D5*0.5,0)</f>
        <v>498</v>
      </c>
      <c r="T5" s="68"/>
      <c r="U5" s="229">
        <f>ROUNDUP(S5*1.1,0)</f>
        <v>548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RRKomt7Xef8WNZEILDkaHv3ur70pCYjvBRSmNM/gVWG9Ve2l/Xpl3uYeIPivN8wyxoIDDlYjNCGz2LEXjTPB5g==" saltValue="M0VuF3SGfyBwMVIZPDIvb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" priority="1"/>
  </conditionalFormatting>
  <pageMargins left="0.5" right="0.25" top="0.25" bottom="0.25" header="0.3" footer="0.3"/>
  <pageSetup paperSize="5" orientation="landscape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+Sheet1!B100</f>
        <v>Warren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+Sheet1!D100</f>
        <v>49</v>
      </c>
      <c r="E5" s="4"/>
      <c r="F5" s="5"/>
      <c r="G5" s="5"/>
      <c r="H5" s="229">
        <f>+D5</f>
        <v>49</v>
      </c>
      <c r="I5" s="68"/>
      <c r="J5" s="68"/>
      <c r="K5" s="231">
        <f>ROUNDUP(D5*0.23,0)</f>
        <v>12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6rTsrFcf6SSKTNTwYlr78OBOFnwNWn6FimHI1rUQvy4HSAO0360QHrpghgtykBnbvcL852TE5TCrvKTL4t3e+A==" saltValue="XIrAfadtQubzLf+YE04ZA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+Sheet1!B100</f>
        <v>Warren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+Sheet1!D100</f>
        <v>49</v>
      </c>
      <c r="E5" s="4"/>
      <c r="F5" s="5"/>
      <c r="G5" s="5"/>
      <c r="H5" s="229">
        <f>+D5</f>
        <v>49</v>
      </c>
      <c r="I5" s="68"/>
      <c r="J5" s="68"/>
      <c r="K5" s="231">
        <f>ROUNDUP(D5*0.23,0)</f>
        <v>12</v>
      </c>
      <c r="L5" s="68"/>
      <c r="M5" s="229">
        <f>ROUNDUP(D5*0.5,0)</f>
        <v>25</v>
      </c>
      <c r="N5" s="68"/>
      <c r="O5" s="68"/>
      <c r="P5" s="229">
        <f>ROUNDUP(M5*1.1,0)</f>
        <v>28</v>
      </c>
      <c r="Q5" s="68"/>
      <c r="S5" s="229">
        <f>ROUNDUP(D5*0.5,0)</f>
        <v>25</v>
      </c>
      <c r="T5" s="68"/>
      <c r="U5" s="229">
        <f>ROUNDUP(S5*1.1,0)</f>
        <v>28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qn0GXig4JWvnYweyDEPQKzB6mJnyZM5U4yWj+BUD70JH40HgqQO2vG1EfBUlV06UxXzIWUb3FVp2YFwLtrjGSA==" saltValue="RudHlqX04/RZHF522++wt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" priority="1"/>
  </conditionalFormatting>
  <pageMargins left="0.5" right="0.25" top="0.25" bottom="0.25" header="0.3" footer="0.3"/>
  <pageSetup paperSize="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+Sheet1!B15</f>
        <v>Bertie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+Sheet1!D15</f>
        <v>45</v>
      </c>
      <c r="E5" s="4"/>
      <c r="F5" s="5"/>
      <c r="G5" s="5"/>
      <c r="H5" s="229">
        <f>+D5</f>
        <v>45</v>
      </c>
      <c r="I5" s="68"/>
      <c r="J5" s="68"/>
      <c r="K5" s="231">
        <f>ROUNDUP(D5*0.23,0)</f>
        <v>11</v>
      </c>
      <c r="L5" s="68"/>
      <c r="M5" s="229">
        <f>ROUNDUP(D5*0.5,0)</f>
        <v>23</v>
      </c>
      <c r="N5" s="68"/>
      <c r="O5" s="68"/>
      <c r="P5" s="229">
        <f>ROUNDUP(M5*1.1,0)</f>
        <v>26</v>
      </c>
      <c r="Q5" s="68"/>
      <c r="S5" s="229">
        <f>ROUNDUP(D5*0.5,0)</f>
        <v>23</v>
      </c>
      <c r="T5" s="68"/>
      <c r="U5" s="229">
        <f>ROUNDUP(S5*1.1,0)</f>
        <v>26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 t="s">
        <v>184</v>
      </c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WPM+wKxjOTrB+rqpVlOrKMi7AmmhbK7lg3odSNudKg8DSwBWyemQIwKMujIA8g6c8M2N3hAvNATr/cBRQsOVJw==" saltValue="XuG3gFyCD0BntqWt+b4AI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2" priority="1"/>
  </conditionalFormatting>
  <pageMargins left="0.5" right="0.25" top="0.25" bottom="0.25" header="0.3" footer="0.3"/>
  <pageSetup paperSize="5" orientation="landscape"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+Sheet1!B101</f>
        <v>Washington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+Sheet1!D101</f>
        <v>27</v>
      </c>
      <c r="E5" s="4"/>
      <c r="F5" s="5"/>
      <c r="G5" s="5"/>
      <c r="H5" s="229">
        <f>+D5</f>
        <v>27</v>
      </c>
      <c r="I5" s="68"/>
      <c r="J5" s="68"/>
      <c r="K5" s="231">
        <f>ROUNDUP(D5*0.23,0)</f>
        <v>7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fWq2h40v7p18v4x8xMdzC+LccOMSsIOKl2hD9xyqmyaCodBpZWFgBvGofT7q6UpomxlznLfy149cZmiJjXe3nA==" saltValue="pp0zDKzk1FCH/eXwngcwQ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+Sheet1!B101</f>
        <v>Washington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+Sheet1!D101</f>
        <v>27</v>
      </c>
      <c r="E5" s="4"/>
      <c r="F5" s="5"/>
      <c r="G5" s="5"/>
      <c r="H5" s="229">
        <f>+D5</f>
        <v>27</v>
      </c>
      <c r="I5" s="68"/>
      <c r="J5" s="68"/>
      <c r="K5" s="231">
        <f>ROUNDUP(D5*0.23,0)</f>
        <v>7</v>
      </c>
      <c r="L5" s="68"/>
      <c r="M5" s="229">
        <f>ROUNDUP(D5*0.5,0)</f>
        <v>14</v>
      </c>
      <c r="N5" s="68"/>
      <c r="O5" s="68"/>
      <c r="P5" s="229">
        <f>ROUNDUP(M5*1.1,0)</f>
        <v>16</v>
      </c>
      <c r="Q5" s="68"/>
      <c r="S5" s="229">
        <f>ROUNDUP(D5*0.5,0)</f>
        <v>14</v>
      </c>
      <c r="T5" s="68"/>
      <c r="U5" s="229">
        <f>ROUNDUP(S5*1.1,0)</f>
        <v>16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/uZ1MPF7kd2iWU1fUQEy7uEXAqkQ96Mj1qZIhoxkLtAZrD0YbG3LPuv7IXoCUQgAgNsce7Gbs56Je9XU8/u1Cw==" saltValue="n+hYXlUiRUoM/cjctrSGx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" priority="1"/>
  </conditionalFormatting>
  <pageMargins left="0.5" right="0.25" top="0.25" bottom="0.25" header="0.3" footer="0.3"/>
  <pageSetup paperSize="5" orientation="landscape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+Sheet1!B102</f>
        <v>Watauga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+Sheet1!D102</f>
        <v>61</v>
      </c>
      <c r="E5" s="4"/>
      <c r="F5" s="5"/>
      <c r="G5" s="5"/>
      <c r="H5" s="229">
        <f>+D5</f>
        <v>61</v>
      </c>
      <c r="I5" s="68"/>
      <c r="J5" s="68"/>
      <c r="K5" s="231">
        <f>ROUNDUP(D5*0.23,0)</f>
        <v>15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jscHlbEorp2l1h+SKiQWw7FlqlXM83ixWyoks2zBCj5894bTIJ52UhGdHI5GcT58HyVo0bIrS8l7Q2VWGBi5iQ==" saltValue="rQa9ReceZROjQutFK4jOS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+Sheet1!B102</f>
        <v>Watauga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+Sheet1!D102</f>
        <v>61</v>
      </c>
      <c r="E5" s="4"/>
      <c r="F5" s="5"/>
      <c r="G5" s="5"/>
      <c r="H5" s="229">
        <f>+D5</f>
        <v>61</v>
      </c>
      <c r="I5" s="68"/>
      <c r="J5" s="68"/>
      <c r="K5" s="231">
        <f>ROUNDUP(D5*0.23,0)</f>
        <v>15</v>
      </c>
      <c r="L5" s="68"/>
      <c r="M5" s="229">
        <f>ROUNDUP(D5*0.5,0)</f>
        <v>31</v>
      </c>
      <c r="N5" s="68"/>
      <c r="O5" s="68"/>
      <c r="P5" s="229">
        <f>ROUNDUP(M5*1.1,0)</f>
        <v>35</v>
      </c>
      <c r="Q5" s="68"/>
      <c r="S5" s="229">
        <f>ROUNDUP(D5*0.5,0)</f>
        <v>31</v>
      </c>
      <c r="T5" s="68"/>
      <c r="U5" s="229">
        <f>ROUNDUP(S5*1.1,0)</f>
        <v>35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QBjCp1IevPO6pH53nDsyteZrgO7nQ4f1g2agYMprN4tZHLZNFosMwXnBIXYfYqLVicYH7jCFvdVrSO79O1+eMw==" saltValue="U4LpkNhr+JQRSTa+V1SK0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" priority="1"/>
  </conditionalFormatting>
  <pageMargins left="0.5" right="0.25" top="0.25" bottom="0.25" header="0.3" footer="0.3"/>
  <pageSetup paperSize="5" orientation="landscape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+Sheet1!B103</f>
        <v>Wayne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+Sheet1!D103</f>
        <v>319</v>
      </c>
      <c r="E5" s="4"/>
      <c r="F5" s="5"/>
      <c r="G5" s="5"/>
      <c r="H5" s="229">
        <f>+D5</f>
        <v>319</v>
      </c>
      <c r="I5" s="68"/>
      <c r="J5" s="68"/>
      <c r="K5" s="231">
        <f>ROUNDUP(D5*0.23,0)</f>
        <v>74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r4XPSQ1aSzFjIUn8EXPteKfwF7g/xQ5vhUQvoRdG0a4wuu9/oSWWehvBDzv8lm9Z+xbNpCYKt2nKEAzbFnLIUw==" saltValue="b0AWEEubUVTPBOEwgSsgZ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196" t="str">
        <f>+Sheet1!B103</f>
        <v>Wayne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15" t="str">
        <f>+Sheet1!D5</f>
        <v>19-RFP-014644-JJX</v>
      </c>
      <c r="R3" s="415"/>
      <c r="S3" s="415"/>
      <c r="T3" s="415"/>
      <c r="U3" s="415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3">
        <f>+Sheet1!D103</f>
        <v>319</v>
      </c>
      <c r="E5" s="4"/>
      <c r="F5" s="5"/>
      <c r="G5" s="5"/>
      <c r="H5" s="72">
        <f>+D5</f>
        <v>319</v>
      </c>
      <c r="I5" s="68"/>
      <c r="J5" s="68"/>
      <c r="K5" s="176">
        <f>ROUNDUP(D5*0.23,0)</f>
        <v>74</v>
      </c>
      <c r="L5" s="68"/>
      <c r="M5" s="72">
        <f>ROUNDUP(D5*0.5,0)</f>
        <v>160</v>
      </c>
      <c r="N5" s="68"/>
      <c r="O5" s="68"/>
      <c r="P5" s="72">
        <f>ROUNDUP(M5*1.1,0)</f>
        <v>176</v>
      </c>
      <c r="Q5" s="68"/>
      <c r="S5" s="72">
        <f>ROUNDUP(D5*0.5,0)</f>
        <v>160</v>
      </c>
      <c r="T5" s="68"/>
      <c r="U5" s="72">
        <f>ROUNDUP(S5*1.1,0)</f>
        <v>176</v>
      </c>
    </row>
    <row r="6" spans="1:31" x14ac:dyDescent="0.3">
      <c r="B6" s="7" t="s">
        <v>8</v>
      </c>
      <c r="C6" s="9"/>
      <c r="D6" s="8"/>
      <c r="E6" s="8"/>
      <c r="F6" s="9"/>
      <c r="G6" s="9"/>
      <c r="H6" s="10" t="e">
        <f>ROUNDUP(H5/H9,0)</f>
        <v>#DIV/0!</v>
      </c>
      <c r="I6" s="9"/>
      <c r="J6" s="9"/>
      <c r="K6" s="10" t="e">
        <f>ROUNDUP(K5/K9,0)</f>
        <v>#DIV/0!</v>
      </c>
      <c r="L6" s="9"/>
      <c r="M6" s="10" t="e">
        <f>ROUNDUP(M5/M9,0)</f>
        <v>#DIV/0!</v>
      </c>
      <c r="N6" s="9"/>
      <c r="O6" s="9"/>
      <c r="P6" s="10" t="e">
        <f>ROUNDUP(P5/P9,0)</f>
        <v>#DIV/0!</v>
      </c>
      <c r="Q6" s="9"/>
      <c r="S6" s="10" t="e">
        <f>ROUNDUP(S5/S9,0)</f>
        <v>#DIV/0!</v>
      </c>
      <c r="T6" s="9"/>
      <c r="U6" s="1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176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56" t="e">
        <f>(K13/K9)</f>
        <v>#DIV/0!</v>
      </c>
      <c r="L12" s="6"/>
      <c r="M12" s="56" t="e">
        <f>(M13/M9)</f>
        <v>#DIV/0!</v>
      </c>
      <c r="N12" s="6"/>
      <c r="O12" s="6"/>
      <c r="P12" s="56" t="e">
        <f>(P13/P9)</f>
        <v>#DIV/0!</v>
      </c>
      <c r="Q12" s="6"/>
      <c r="S12" s="56" t="e">
        <f>(S13/S9)</f>
        <v>#DIV/0!</v>
      </c>
      <c r="T12" s="6"/>
      <c r="U12" s="56" t="e">
        <f>(U13/U9)</f>
        <v>#DIV/0!</v>
      </c>
    </row>
    <row r="13" spans="1:31" ht="15" thickBot="1" x14ac:dyDescent="0.35">
      <c r="B13" s="7" t="s">
        <v>38</v>
      </c>
      <c r="C13" s="13"/>
      <c r="D13" s="50">
        <f>H13+ROUNDUP(H13*0.1,0)+ROUNDUP(M13*0.1,0)+ROUNDUP(S13*0.1,0)</f>
        <v>0</v>
      </c>
      <c r="E13" s="51" t="s">
        <v>33</v>
      </c>
      <c r="F13" s="9"/>
      <c r="G13" s="43"/>
      <c r="H13" s="71">
        <f>IF(H12*H9&gt;D5,D5,H12*H9)</f>
        <v>0</v>
      </c>
      <c r="I13" s="7"/>
      <c r="J13" s="43"/>
      <c r="K13" s="177">
        <f>ROUNDUP(H13*0.23,0)</f>
        <v>0</v>
      </c>
      <c r="L13" s="9"/>
      <c r="M13" s="71">
        <f>ROUNDUP(H13*0.5,0)</f>
        <v>0</v>
      </c>
      <c r="N13" s="7"/>
      <c r="O13" s="43"/>
      <c r="P13" s="170">
        <f>ROUNDUP(M13*1.1,0)</f>
        <v>0</v>
      </c>
      <c r="Q13" s="7"/>
      <c r="S13" s="177">
        <f>ROUNDUP(H13*0.5,0)</f>
        <v>0</v>
      </c>
      <c r="T13" s="43"/>
      <c r="U13" s="170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6">
        <f>(E17*H10)*ROUNDUP((G17*H13),0)</f>
        <v>0</v>
      </c>
      <c r="I17" s="55"/>
      <c r="J17" s="25">
        <v>1</v>
      </c>
      <c r="K17" s="18">
        <f>(E17*K10)*ROUNDUP((J17*(H13-K13)),0)</f>
        <v>0</v>
      </c>
      <c r="L17" s="25">
        <v>1</v>
      </c>
      <c r="M17" s="18">
        <f>(E17*M10)*(L17*M13)</f>
        <v>0</v>
      </c>
      <c r="N17" s="55"/>
      <c r="O17" s="25">
        <v>1</v>
      </c>
      <c r="P17" s="18">
        <f>(E17*P10)*ROUNDUP((O17*(P13-M13)),0)</f>
        <v>0</v>
      </c>
      <c r="Q17" s="55"/>
      <c r="R17" s="25">
        <v>1</v>
      </c>
      <c r="S17" s="18">
        <f>(E17*S10)*(R17*S13)</f>
        <v>0</v>
      </c>
      <c r="T17" s="25">
        <v>1</v>
      </c>
      <c r="U17" s="18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6">
        <f>(E18*H10)*(G18*H13)</f>
        <v>0</v>
      </c>
      <c r="I18" s="55"/>
      <c r="J18" s="25">
        <v>1</v>
      </c>
      <c r="K18" s="18">
        <f>(E18*K10)*(J18*K13)</f>
        <v>0</v>
      </c>
      <c r="L18" s="25">
        <v>1</v>
      </c>
      <c r="M18" s="18">
        <f>(E18*M10)*(L18*M13)</f>
        <v>0</v>
      </c>
      <c r="N18" s="55"/>
      <c r="O18" s="25">
        <v>1</v>
      </c>
      <c r="P18" s="18">
        <f>(E18*P10)*(O18*P13)</f>
        <v>0</v>
      </c>
      <c r="Q18" s="55"/>
      <c r="R18" s="25">
        <v>1</v>
      </c>
      <c r="S18" s="18">
        <f>(E18*S10)*(R18*S13)</f>
        <v>0</v>
      </c>
      <c r="T18" s="25">
        <v>1</v>
      </c>
      <c r="U18" s="18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6">
        <f>(E19*H10)*(G19*H13)</f>
        <v>0</v>
      </c>
      <c r="I19" s="55"/>
      <c r="J19" s="25">
        <v>1</v>
      </c>
      <c r="K19" s="18">
        <f>(E19*K10)*(J19*K13)</f>
        <v>0</v>
      </c>
      <c r="L19" s="25">
        <v>1</v>
      </c>
      <c r="M19" s="18">
        <f>(E19*M10)*(L19*M13)</f>
        <v>0</v>
      </c>
      <c r="N19" s="55"/>
      <c r="O19" s="25">
        <v>1</v>
      </c>
      <c r="P19" s="18">
        <f>(E19*P10)*(O19*P13)</f>
        <v>0</v>
      </c>
      <c r="Q19" s="55"/>
      <c r="R19" s="25">
        <v>1</v>
      </c>
      <c r="S19" s="18">
        <f>(E19*S10)*(R19*S13)</f>
        <v>0</v>
      </c>
      <c r="T19" s="25">
        <v>1</v>
      </c>
      <c r="U19" s="18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6">
        <f>(E20*H10)*(G20*H13)</f>
        <v>0</v>
      </c>
      <c r="I20" s="55"/>
      <c r="J20" s="25">
        <v>0</v>
      </c>
      <c r="K20" s="18">
        <f>(E20*K10)*(J20*K13)</f>
        <v>0</v>
      </c>
      <c r="L20" s="25">
        <v>1</v>
      </c>
      <c r="M20" s="18">
        <f>(E20*M10)*(L20*M13)</f>
        <v>0</v>
      </c>
      <c r="N20" s="55"/>
      <c r="O20" s="25">
        <v>1</v>
      </c>
      <c r="P20" s="18">
        <f>(E20*P10)*(O20*P13)</f>
        <v>0</v>
      </c>
      <c r="Q20" s="55"/>
      <c r="R20" s="25">
        <v>1</v>
      </c>
      <c r="S20" s="18">
        <f>(E20*S10)*(R20*S13)</f>
        <v>0</v>
      </c>
      <c r="T20" s="25">
        <v>1</v>
      </c>
      <c r="U20" s="18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6">
        <f>(E21*H10)*(G21*H13)</f>
        <v>0</v>
      </c>
      <c r="I21" s="55"/>
      <c r="J21" s="25">
        <v>0</v>
      </c>
      <c r="K21" s="18">
        <f>(E21*K10)*(J21*K13)</f>
        <v>0</v>
      </c>
      <c r="L21" s="96">
        <v>0.75</v>
      </c>
      <c r="M21" s="18">
        <f>(E21*M10)*(L21*M13)</f>
        <v>0</v>
      </c>
      <c r="N21" s="55"/>
      <c r="O21" s="96">
        <v>0.75</v>
      </c>
      <c r="P21" s="18">
        <f>(E21*P10)*(O21*P13)</f>
        <v>0</v>
      </c>
      <c r="Q21" s="55"/>
      <c r="R21" s="96">
        <v>0.75</v>
      </c>
      <c r="S21" s="18">
        <f>(E21*S10)*(R21*S13)</f>
        <v>0</v>
      </c>
      <c r="T21" s="96">
        <v>0.75</v>
      </c>
      <c r="U21" s="18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6">
        <f>(E22*H10)*(G22*H13)</f>
        <v>0</v>
      </c>
      <c r="I22" s="55"/>
      <c r="J22" s="25">
        <v>0</v>
      </c>
      <c r="K22" s="18">
        <f>(E22*K10)*(J22*K13)</f>
        <v>0</v>
      </c>
      <c r="L22" s="96">
        <v>0.25</v>
      </c>
      <c r="M22" s="18">
        <f>(E22*M10)*(L22*M13)</f>
        <v>0</v>
      </c>
      <c r="N22" s="55"/>
      <c r="O22" s="96">
        <v>0.25</v>
      </c>
      <c r="P22" s="18">
        <f>(E22*P10)*(O22*P13)</f>
        <v>0</v>
      </c>
      <c r="Q22" s="55"/>
      <c r="R22" s="96">
        <v>0.25</v>
      </c>
      <c r="S22" s="18">
        <f>(E22*S10)*(R22*S13)</f>
        <v>0</v>
      </c>
      <c r="T22" s="96">
        <v>0.25</v>
      </c>
      <c r="U22" s="18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6">
        <f>(E23*H10)*(G23*H13)</f>
        <v>0</v>
      </c>
      <c r="I23" s="55"/>
      <c r="J23" s="25">
        <v>1</v>
      </c>
      <c r="K23" s="18">
        <f>(E23*K10)*(J23*K13)</f>
        <v>0</v>
      </c>
      <c r="L23" s="25">
        <v>1</v>
      </c>
      <c r="M23" s="18">
        <f>(E23*M10)*(L23*M13)</f>
        <v>0</v>
      </c>
      <c r="N23" s="55"/>
      <c r="O23" s="25">
        <v>1</v>
      </c>
      <c r="P23" s="18">
        <f>(E23*P10)*(O23*P13)</f>
        <v>0</v>
      </c>
      <c r="Q23" s="55"/>
      <c r="R23" s="25">
        <v>1</v>
      </c>
      <c r="S23" s="18">
        <f>(E23*S10)*(R23*S13)</f>
        <v>0</v>
      </c>
      <c r="T23" s="25">
        <v>1</v>
      </c>
      <c r="U23" s="18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6">
        <f>(E24*H10)*(G24*H13)</f>
        <v>0</v>
      </c>
      <c r="I24" s="55"/>
      <c r="J24" s="25">
        <v>0</v>
      </c>
      <c r="K24" s="18">
        <f>(E24*K10)*(J24*K13)</f>
        <v>0</v>
      </c>
      <c r="L24" s="25">
        <v>0.1</v>
      </c>
      <c r="M24" s="18">
        <f>(E24*M10)*(L24*M5)</f>
        <v>0</v>
      </c>
      <c r="N24" s="55"/>
      <c r="O24" s="25">
        <v>0.1</v>
      </c>
      <c r="P24" s="18">
        <f>(E24*P10)*(O24*P13)</f>
        <v>0</v>
      </c>
      <c r="Q24" s="55"/>
      <c r="R24" s="25">
        <v>0.1</v>
      </c>
      <c r="S24" s="18">
        <f>(E24*S10)*(R24*S5)</f>
        <v>0</v>
      </c>
      <c r="T24" s="25">
        <v>0.1</v>
      </c>
      <c r="U24" s="18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0">
        <f>SUM(H17:H24)</f>
        <v>0</v>
      </c>
      <c r="I25" s="30"/>
      <c r="J25" s="46" t="s">
        <v>24</v>
      </c>
      <c r="K25" s="39">
        <f>SUM(K17:K24)</f>
        <v>0</v>
      </c>
      <c r="L25" s="46" t="s">
        <v>24</v>
      </c>
      <c r="M25" s="39">
        <f>SUM(M17:M24)</f>
        <v>0</v>
      </c>
      <c r="N25" s="70"/>
      <c r="O25" s="46" t="s">
        <v>24</v>
      </c>
      <c r="P25" s="39">
        <f>SUM(P17:P24)</f>
        <v>0</v>
      </c>
      <c r="Q25" s="30"/>
      <c r="R25" s="46" t="s">
        <v>24</v>
      </c>
      <c r="S25" s="39">
        <f>SUM(S17:S24)</f>
        <v>0</v>
      </c>
      <c r="T25" s="29" t="s">
        <v>24</v>
      </c>
      <c r="U25" s="20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6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6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6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6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6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6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0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44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18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44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18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44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18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44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84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0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82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19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389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113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390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rXc+LL+vJppSrBJ5rHZDXGM8Hd7cX5ZUVT0v8nfkovGRRGcy6SFlQSfw03sSsZkvyH1aoXmrxABqEx0DKXWrpA==" saltValue="jOzdokqN8MrSBO4Avfa85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4" priority="1"/>
  </conditionalFormatting>
  <pageMargins left="0.5" right="0.25" top="0.25" bottom="0.25" header="0.3" footer="0.3"/>
  <pageSetup paperSize="5" orientation="landscape"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+Sheet1!B104</f>
        <v>Wilkes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+Sheet1!D104</f>
        <v>190</v>
      </c>
      <c r="E5" s="4"/>
      <c r="F5" s="5"/>
      <c r="G5" s="5"/>
      <c r="H5" s="229">
        <f>+D5</f>
        <v>190</v>
      </c>
      <c r="I5" s="68"/>
      <c r="J5" s="68"/>
      <c r="K5" s="231">
        <f>ROUNDUP(D5*0.23,0)</f>
        <v>44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(L37+L38+L40)*K42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3YJ5zr1k4O7KqWy3x7Zt9tBFyet/4Cos0+xZEOx0mTKeZ4GlZ6Myn1/80TGoHg/Agaovq/EF/IuDSYVI8DSFrA==" saltValue="fto+pGqoPmocZGfgfenkr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+Sheet1!B104</f>
        <v>Wilkes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+Sheet1!D104</f>
        <v>190</v>
      </c>
      <c r="E5" s="4"/>
      <c r="F5" s="5"/>
      <c r="G5" s="5"/>
      <c r="H5" s="229">
        <f>+D5</f>
        <v>190</v>
      </c>
      <c r="I5" s="68"/>
      <c r="J5" s="68"/>
      <c r="K5" s="231">
        <f>ROUNDUP(D5*0.23,0)</f>
        <v>44</v>
      </c>
      <c r="L5" s="68"/>
      <c r="M5" s="229">
        <f>ROUNDUP(D5*0.5,0)</f>
        <v>95</v>
      </c>
      <c r="N5" s="68"/>
      <c r="O5" s="68"/>
      <c r="P5" s="229">
        <f>ROUNDUP(M5*1.1,0)</f>
        <v>105</v>
      </c>
      <c r="Q5" s="68"/>
      <c r="S5" s="229">
        <f>ROUNDUP(D5*0.5,0)</f>
        <v>95</v>
      </c>
      <c r="T5" s="68"/>
      <c r="U5" s="229">
        <f>ROUNDUP(S5*1.1,0)</f>
        <v>105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Qsk3e3CI4yBlBP2mcHYvFXJ/w/pJKxhq7Ga5tXx14AIbSQOfoNBZH9uNJNYcNtMRTpmMxwacH0NVG2q/doqsvA==" saltValue="6eEWDunR8aLpcvUOgdj7g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3" priority="1"/>
  </conditionalFormatting>
  <pageMargins left="0.5" right="0.25" top="0.25" bottom="0.25" header="0.3" footer="0.3"/>
  <pageSetup paperSize="5" orientation="landscape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+Sheet1!B105</f>
        <v>Wilson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+Sheet1!D105</f>
        <v>205</v>
      </c>
      <c r="E5" s="4"/>
      <c r="F5" s="5"/>
      <c r="G5" s="5"/>
      <c r="H5" s="229">
        <f>+D5</f>
        <v>205</v>
      </c>
      <c r="I5" s="68"/>
      <c r="J5" s="68"/>
      <c r="K5" s="231">
        <f>ROUNDUP(D5*0.23,0)</f>
        <v>48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VMLkPnMRYOAh1UCe4CCak1qgRck2B1bLwPw3IKP6NJIzNEA8nTjlbqcPxa9fGtB73Eapq+peU1VBm9FtLzCCKg==" saltValue="E9XH2ZtyNYaxVoJdOggxK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+Sheet1!B105</f>
        <v>Wilson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+Sheet1!D105</f>
        <v>205</v>
      </c>
      <c r="E5" s="4"/>
      <c r="F5" s="5"/>
      <c r="G5" s="5"/>
      <c r="H5" s="229">
        <f>+D5</f>
        <v>205</v>
      </c>
      <c r="I5" s="68"/>
      <c r="J5" s="68"/>
      <c r="K5" s="231">
        <f>ROUNDUP(D5*0.23,0)</f>
        <v>48</v>
      </c>
      <c r="L5" s="68"/>
      <c r="M5" s="229">
        <f>ROUNDUP(D5*0.5,0)</f>
        <v>103</v>
      </c>
      <c r="N5" s="68"/>
      <c r="O5" s="68"/>
      <c r="P5" s="229">
        <f>ROUNDUP(M5*1.1,0)</f>
        <v>114</v>
      </c>
      <c r="Q5" s="68"/>
      <c r="S5" s="229">
        <f>ROUNDUP(D5*0.5,0)</f>
        <v>103</v>
      </c>
      <c r="T5" s="68"/>
      <c r="U5" s="229">
        <f>ROUNDUP(S5*1.1,0)</f>
        <v>114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NgTdQt2FCLqQHtAevBKo0IUtX4LdzxdwCeoOC7mbazCe7NhsfBjra6sJLoHP+hT8IvAbbdrsOWqD9DYYH8fv7A==" saltValue="gft7dCKLxlmQSRsEJYd14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2" priority="1"/>
  </conditionalFormatting>
  <pageMargins left="0.5" right="0.25" top="0.25" bottom="0.2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48"/>
  <sheetViews>
    <sheetView showGridLines="0" workbookViewId="0">
      <selection activeCell="O6" sqref="O6"/>
    </sheetView>
  </sheetViews>
  <sheetFormatPr defaultColWidth="9.109375" defaultRowHeight="13.8" x14ac:dyDescent="0.3"/>
  <cols>
    <col min="1" max="1" width="1.5546875" style="248" customWidth="1"/>
    <col min="2" max="2" width="18.6640625" style="248" customWidth="1"/>
    <col min="3" max="3" width="8.6640625" style="248" customWidth="1"/>
    <col min="4" max="4" width="11.6640625" style="248" customWidth="1"/>
    <col min="5" max="5" width="1.44140625" style="248" customWidth="1"/>
    <col min="6" max="6" width="7.33203125" style="248" customWidth="1"/>
    <col min="7" max="7" width="11" style="248" bestFit="1" customWidth="1"/>
    <col min="8" max="8" width="1.33203125" style="248" customWidth="1"/>
    <col min="9" max="9" width="8.33203125" style="248" customWidth="1"/>
    <col min="10" max="10" width="10" style="248" bestFit="1" customWidth="1"/>
    <col min="11" max="11" width="10.88671875" style="248" bestFit="1" customWidth="1"/>
    <col min="12" max="14" width="9.109375" style="248"/>
    <col min="15" max="15" width="9.88671875" style="248" bestFit="1" customWidth="1"/>
    <col min="16" max="16" width="9.109375" style="248"/>
    <col min="17" max="17" width="10.44140625" style="364" bestFit="1" customWidth="1"/>
    <col min="18" max="16384" width="9.109375" style="248"/>
  </cols>
  <sheetData>
    <row r="1" spans="1:17" s="251" customFormat="1" ht="15.6" x14ac:dyDescent="0.3">
      <c r="A1" s="248"/>
      <c r="B1" s="249" t="s">
        <v>164</v>
      </c>
      <c r="C1" s="250"/>
      <c r="D1" s="250"/>
      <c r="E1" s="250"/>
      <c r="F1" s="250"/>
      <c r="G1" s="250"/>
      <c r="Q1" s="359"/>
    </row>
    <row r="2" spans="1:17" s="251" customFormat="1" ht="14.4" x14ac:dyDescent="0.3">
      <c r="A2" s="376"/>
      <c r="B2" s="376"/>
      <c r="C2" s="376"/>
      <c r="D2" s="376"/>
      <c r="E2" s="376"/>
      <c r="F2" s="376"/>
      <c r="G2" s="376"/>
      <c r="H2" s="376"/>
      <c r="I2" s="376"/>
      <c r="J2" s="376"/>
      <c r="K2" s="376"/>
      <c r="Q2" s="359"/>
    </row>
    <row r="3" spans="1:17" s="252" customFormat="1" ht="17.399999999999999" x14ac:dyDescent="0.35">
      <c r="B3" s="253" t="s">
        <v>32</v>
      </c>
      <c r="C3" s="254"/>
      <c r="D3" s="180" t="s">
        <v>46</v>
      </c>
      <c r="E3" s="360" t="s">
        <v>163</v>
      </c>
      <c r="F3" s="361"/>
      <c r="G3" s="361"/>
      <c r="H3" s="360"/>
      <c r="J3" s="167" t="s">
        <v>155</v>
      </c>
      <c r="K3" s="362" t="s">
        <v>183</v>
      </c>
      <c r="Q3" s="363"/>
    </row>
    <row r="4" spans="1:17" x14ac:dyDescent="0.3">
      <c r="B4" s="255" t="s">
        <v>4</v>
      </c>
      <c r="C4" s="41"/>
      <c r="D4" s="41"/>
      <c r="E4" s="41"/>
      <c r="F4" s="41"/>
      <c r="G4" s="257" t="s">
        <v>0</v>
      </c>
      <c r="H4" s="258"/>
      <c r="I4" s="258"/>
      <c r="J4" s="257" t="s">
        <v>42</v>
      </c>
      <c r="K4" s="332"/>
    </row>
    <row r="5" spans="1:17" x14ac:dyDescent="0.3">
      <c r="B5" s="259" t="s">
        <v>7</v>
      </c>
      <c r="C5" s="3">
        <v>106</v>
      </c>
      <c r="D5" s="261"/>
      <c r="E5" s="262"/>
      <c r="F5" s="262"/>
      <c r="G5" s="72">
        <f>+C5</f>
        <v>106</v>
      </c>
      <c r="H5" s="263"/>
      <c r="I5" s="263"/>
      <c r="J5" s="176">
        <f>ROUNDUP(C5*0.23,0)</f>
        <v>25</v>
      </c>
      <c r="K5" s="333"/>
    </row>
    <row r="6" spans="1:17" x14ac:dyDescent="0.3">
      <c r="B6" s="264" t="s">
        <v>8</v>
      </c>
      <c r="C6" s="266"/>
      <c r="D6" s="266"/>
      <c r="E6" s="265"/>
      <c r="F6" s="265"/>
      <c r="G6" s="10">
        <f>ROUNDUP(G5/G9,0)</f>
        <v>8</v>
      </c>
      <c r="H6" s="265"/>
      <c r="I6" s="265"/>
      <c r="J6" s="10">
        <f>ROUNDUP(J5/J9,0)</f>
        <v>4</v>
      </c>
      <c r="K6" s="274"/>
    </row>
    <row r="7" spans="1:17" x14ac:dyDescent="0.3">
      <c r="B7" s="267" t="s">
        <v>9</v>
      </c>
      <c r="C7" s="269"/>
      <c r="D7" s="269"/>
      <c r="E7" s="269"/>
      <c r="F7" s="269"/>
      <c r="G7" s="270"/>
      <c r="H7" s="269"/>
      <c r="I7" s="269"/>
      <c r="J7" s="270"/>
      <c r="K7" s="334"/>
    </row>
    <row r="8" spans="1:17" x14ac:dyDescent="0.3">
      <c r="B8" s="259" t="s">
        <v>10</v>
      </c>
      <c r="C8" s="260"/>
      <c r="D8" s="260"/>
      <c r="E8" s="260"/>
      <c r="F8" s="260"/>
      <c r="G8" s="365">
        <v>24</v>
      </c>
      <c r="H8" s="260"/>
      <c r="I8" s="260"/>
      <c r="J8" s="176">
        <v>8</v>
      </c>
      <c r="K8" s="272"/>
    </row>
    <row r="9" spans="1:17" x14ac:dyDescent="0.3">
      <c r="B9" s="54" t="s">
        <v>11</v>
      </c>
      <c r="C9" s="271"/>
      <c r="D9" s="271"/>
      <c r="E9" s="271"/>
      <c r="F9" s="271"/>
      <c r="G9" s="365">
        <v>15</v>
      </c>
      <c r="H9" s="271"/>
      <c r="I9" s="271"/>
      <c r="J9" s="365">
        <v>8</v>
      </c>
      <c r="K9" s="335"/>
    </row>
    <row r="10" spans="1:17" x14ac:dyDescent="0.3">
      <c r="B10" s="264" t="s">
        <v>40</v>
      </c>
      <c r="C10" s="265"/>
      <c r="D10" s="265"/>
      <c r="E10" s="265"/>
      <c r="F10" s="265"/>
      <c r="G10" s="366">
        <v>47</v>
      </c>
      <c r="H10" s="265"/>
      <c r="I10" s="265"/>
      <c r="J10" s="367">
        <v>20</v>
      </c>
      <c r="K10" s="274"/>
    </row>
    <row r="11" spans="1:17" x14ac:dyDescent="0.3">
      <c r="B11" s="267" t="s">
        <v>12</v>
      </c>
      <c r="C11" s="269"/>
      <c r="D11" s="269"/>
      <c r="E11" s="269"/>
      <c r="F11" s="269"/>
      <c r="G11" s="270"/>
      <c r="H11" s="269"/>
      <c r="I11" s="269"/>
      <c r="J11" s="270"/>
      <c r="K11" s="334"/>
    </row>
    <row r="12" spans="1:17" ht="14.4" thickBot="1" x14ac:dyDescent="0.35">
      <c r="B12" s="259" t="s">
        <v>13</v>
      </c>
      <c r="C12" s="260"/>
      <c r="D12" s="260"/>
      <c r="E12" s="260"/>
      <c r="F12" s="272"/>
      <c r="G12" s="365">
        <v>8</v>
      </c>
      <c r="H12" s="260"/>
      <c r="I12" s="260"/>
      <c r="J12" s="56">
        <f>(J13/J9)</f>
        <v>3.125</v>
      </c>
      <c r="K12" s="272"/>
    </row>
    <row r="13" spans="1:17" ht="14.4" thickBot="1" x14ac:dyDescent="0.35">
      <c r="B13" s="264" t="s">
        <v>38</v>
      </c>
      <c r="C13" s="368">
        <f>G13+ROUNDUP(G13*0.1,0)</f>
        <v>117</v>
      </c>
      <c r="D13" s="273" t="s">
        <v>33</v>
      </c>
      <c r="E13" s="265"/>
      <c r="F13" s="274"/>
      <c r="G13" s="71">
        <f>IF(G12*G9&gt;C5,C5,G12*G9)</f>
        <v>106</v>
      </c>
      <c r="H13" s="264"/>
      <c r="I13" s="274"/>
      <c r="J13" s="177">
        <f>ROUNDUP(G13*0.23,0)</f>
        <v>25</v>
      </c>
      <c r="K13" s="274"/>
    </row>
    <row r="14" spans="1:17" x14ac:dyDescent="0.3">
      <c r="B14" s="255" t="s">
        <v>148</v>
      </c>
      <c r="C14" s="256"/>
      <c r="D14" s="256"/>
      <c r="E14" s="256"/>
      <c r="F14" s="256"/>
      <c r="G14" s="40"/>
      <c r="H14" s="41"/>
      <c r="I14" s="41"/>
      <c r="J14" s="41"/>
      <c r="K14" s="103"/>
    </row>
    <row r="15" spans="1:17" ht="15" customHeight="1" x14ac:dyDescent="0.3">
      <c r="B15" s="377" t="s">
        <v>16</v>
      </c>
      <c r="C15" s="276" t="s">
        <v>35</v>
      </c>
      <c r="D15" s="276" t="s">
        <v>43</v>
      </c>
      <c r="E15" s="277"/>
      <c r="F15" s="276" t="s">
        <v>37</v>
      </c>
      <c r="G15" s="381" t="s">
        <v>0</v>
      </c>
      <c r="H15" s="263"/>
      <c r="I15" s="276" t="s">
        <v>37</v>
      </c>
      <c r="J15" s="377" t="s">
        <v>5</v>
      </c>
      <c r="K15" s="276"/>
    </row>
    <row r="16" spans="1:17" x14ac:dyDescent="0.3">
      <c r="B16" s="378"/>
      <c r="C16" s="278" t="s">
        <v>36</v>
      </c>
      <c r="D16" s="278" t="s">
        <v>40</v>
      </c>
      <c r="E16" s="24"/>
      <c r="F16" s="278" t="s">
        <v>44</v>
      </c>
      <c r="G16" s="382"/>
      <c r="H16" s="279"/>
      <c r="I16" s="278" t="s">
        <v>44</v>
      </c>
      <c r="J16" s="378"/>
      <c r="K16" s="278"/>
    </row>
    <row r="17" spans="2:20" x14ac:dyDescent="0.3">
      <c r="B17" s="259" t="s">
        <v>3</v>
      </c>
      <c r="C17" s="22" t="s">
        <v>17</v>
      </c>
      <c r="D17" s="23">
        <v>0.3</v>
      </c>
      <c r="E17" s="24"/>
      <c r="F17" s="25">
        <v>1</v>
      </c>
      <c r="G17" s="26">
        <f>(D17*G10)*(F17*G13)</f>
        <v>1494.6</v>
      </c>
      <c r="H17" s="55"/>
      <c r="I17" s="25">
        <v>1</v>
      </c>
      <c r="J17" s="26">
        <f>(D17*J10)*ROUNDUP((I17*(G13-J13)),0)</f>
        <v>486</v>
      </c>
      <c r="K17" s="25"/>
    </row>
    <row r="18" spans="2:20" x14ac:dyDescent="0.3">
      <c r="B18" s="54" t="s">
        <v>18</v>
      </c>
      <c r="C18" s="22" t="s">
        <v>17</v>
      </c>
      <c r="D18" s="23">
        <v>0.2</v>
      </c>
      <c r="E18" s="24"/>
      <c r="F18" s="25">
        <v>1</v>
      </c>
      <c r="G18" s="26">
        <f>(D18*G10)*(F18*G13)</f>
        <v>996.40000000000009</v>
      </c>
      <c r="H18" s="55"/>
      <c r="I18" s="25">
        <v>1</v>
      </c>
      <c r="J18" s="26">
        <f>(D18*J10)*(I18*J13)</f>
        <v>100</v>
      </c>
      <c r="K18" s="25"/>
    </row>
    <row r="19" spans="2:20" x14ac:dyDescent="0.3">
      <c r="B19" s="54" t="s">
        <v>19</v>
      </c>
      <c r="C19" s="22" t="s">
        <v>17</v>
      </c>
      <c r="D19" s="97">
        <v>2</v>
      </c>
      <c r="E19" s="24"/>
      <c r="F19" s="25">
        <v>1</v>
      </c>
      <c r="G19" s="26">
        <f>(D19*G10)*(F19*G13)</f>
        <v>9964</v>
      </c>
      <c r="H19" s="55"/>
      <c r="I19" s="25">
        <v>1</v>
      </c>
      <c r="J19" s="26">
        <f>(D19*J10)*(I19*J13)</f>
        <v>1000</v>
      </c>
      <c r="K19" s="25"/>
    </row>
    <row r="20" spans="2:20" x14ac:dyDescent="0.3">
      <c r="B20" s="54" t="s">
        <v>20</v>
      </c>
      <c r="C20" s="22" t="s">
        <v>17</v>
      </c>
      <c r="D20" s="97">
        <v>2.75</v>
      </c>
      <c r="E20" s="24"/>
      <c r="F20" s="25">
        <v>1</v>
      </c>
      <c r="G20" s="26">
        <f>(D20*G10)*(F20*G13)</f>
        <v>13700.5</v>
      </c>
      <c r="H20" s="55"/>
      <c r="I20" s="25">
        <v>0</v>
      </c>
      <c r="J20" s="26">
        <f>(D20*J10)*(I20*J13)</f>
        <v>0</v>
      </c>
      <c r="K20" s="25"/>
    </row>
    <row r="21" spans="2:20" x14ac:dyDescent="0.3">
      <c r="B21" s="54" t="s">
        <v>21</v>
      </c>
      <c r="C21" s="22" t="s">
        <v>17</v>
      </c>
      <c r="D21" s="97">
        <v>3</v>
      </c>
      <c r="E21" s="24"/>
      <c r="F21" s="96">
        <v>0.75</v>
      </c>
      <c r="G21" s="26">
        <f>(D21*G10)*(F21*G13)</f>
        <v>11209.5</v>
      </c>
      <c r="H21" s="55"/>
      <c r="I21" s="25">
        <v>0</v>
      </c>
      <c r="J21" s="26">
        <f>(D21*J10)*(I21*J13)</f>
        <v>0</v>
      </c>
      <c r="K21" s="96"/>
    </row>
    <row r="22" spans="2:20" x14ac:dyDescent="0.3">
      <c r="B22" s="54" t="s">
        <v>151</v>
      </c>
      <c r="C22" s="22" t="s">
        <v>17</v>
      </c>
      <c r="D22" s="97">
        <v>2</v>
      </c>
      <c r="E22" s="24"/>
      <c r="F22" s="96">
        <v>0.25</v>
      </c>
      <c r="G22" s="26">
        <f>(D22*G10)*(F22*G13)</f>
        <v>2491</v>
      </c>
      <c r="H22" s="55"/>
      <c r="I22" s="25">
        <v>0</v>
      </c>
      <c r="J22" s="26">
        <f>(D22*J10)*(I22*J13)</f>
        <v>0</v>
      </c>
      <c r="K22" s="96"/>
    </row>
    <row r="23" spans="2:20" x14ac:dyDescent="0.3">
      <c r="B23" s="54" t="s">
        <v>22</v>
      </c>
      <c r="C23" s="22" t="s">
        <v>17</v>
      </c>
      <c r="D23" s="23">
        <v>5</v>
      </c>
      <c r="E23" s="24"/>
      <c r="F23" s="25">
        <v>1</v>
      </c>
      <c r="G23" s="26">
        <f>(D23*G10)*(F23*G13)</f>
        <v>24910</v>
      </c>
      <c r="H23" s="55"/>
      <c r="I23" s="25">
        <v>1</v>
      </c>
      <c r="J23" s="26">
        <f>(D23*J10)*(I23*J13)</f>
        <v>2500</v>
      </c>
      <c r="K23" s="25"/>
    </row>
    <row r="24" spans="2:20" x14ac:dyDescent="0.3">
      <c r="B24" s="264" t="s">
        <v>23</v>
      </c>
      <c r="C24" s="22" t="s">
        <v>17</v>
      </c>
      <c r="D24" s="23">
        <v>1</v>
      </c>
      <c r="E24" s="24"/>
      <c r="F24" s="25">
        <v>0</v>
      </c>
      <c r="G24" s="26">
        <f>(D24*G10)*(F24*G13)</f>
        <v>0</v>
      </c>
      <c r="H24" s="55"/>
      <c r="I24" s="25">
        <v>0</v>
      </c>
      <c r="J24" s="26">
        <f>(D24*J10)*(I24*J13)</f>
        <v>0</v>
      </c>
      <c r="K24" s="25"/>
    </row>
    <row r="25" spans="2:20" x14ac:dyDescent="0.3">
      <c r="B25" s="54"/>
      <c r="C25" s="27"/>
      <c r="D25" s="28"/>
      <c r="E25" s="24"/>
      <c r="F25" s="29" t="s">
        <v>24</v>
      </c>
      <c r="G25" s="20">
        <f>SUM(G17:G24)</f>
        <v>64766</v>
      </c>
      <c r="H25" s="30"/>
      <c r="I25" s="46" t="s">
        <v>24</v>
      </c>
      <c r="J25" s="39">
        <f>SUM(J17:J24)</f>
        <v>4086</v>
      </c>
      <c r="K25" s="46"/>
      <c r="O25" s="369"/>
      <c r="T25" s="370"/>
    </row>
    <row r="26" spans="2:20" s="283" customFormat="1" ht="7.5" customHeight="1" x14ac:dyDescent="0.3">
      <c r="B26" s="281"/>
      <c r="C26" s="58"/>
      <c r="D26" s="59"/>
      <c r="E26" s="24"/>
      <c r="F26" s="60"/>
      <c r="G26" s="61"/>
      <c r="H26" s="52"/>
      <c r="I26" s="62"/>
      <c r="J26" s="62"/>
      <c r="K26" s="118"/>
      <c r="Q26" s="371"/>
    </row>
    <row r="27" spans="2:20" ht="15" customHeight="1" x14ac:dyDescent="0.3">
      <c r="B27" s="377" t="s">
        <v>25</v>
      </c>
      <c r="C27" s="276" t="s">
        <v>35</v>
      </c>
      <c r="D27" s="276" t="s">
        <v>43</v>
      </c>
      <c r="E27" s="24"/>
      <c r="F27" s="276" t="s">
        <v>37</v>
      </c>
      <c r="G27" s="377" t="s">
        <v>41</v>
      </c>
      <c r="H27" s="54"/>
      <c r="I27" s="336"/>
      <c r="J27" s="336"/>
      <c r="K27" s="337"/>
    </row>
    <row r="28" spans="2:20" x14ac:dyDescent="0.3">
      <c r="B28" s="378"/>
      <c r="C28" s="278" t="s">
        <v>36</v>
      </c>
      <c r="D28" s="278" t="s">
        <v>40</v>
      </c>
      <c r="E28" s="24"/>
      <c r="F28" s="278" t="s">
        <v>45</v>
      </c>
      <c r="G28" s="378"/>
      <c r="H28" s="286"/>
      <c r="I28" s="338"/>
      <c r="J28" s="338"/>
      <c r="K28" s="339"/>
    </row>
    <row r="29" spans="2:20" x14ac:dyDescent="0.3">
      <c r="B29" s="259" t="s">
        <v>154</v>
      </c>
      <c r="C29" s="22" t="s">
        <v>17</v>
      </c>
      <c r="D29" s="33">
        <v>0.1</v>
      </c>
      <c r="E29" s="24"/>
      <c r="F29" s="25">
        <v>1</v>
      </c>
      <c r="G29" s="26">
        <f>(D29*G10)*ROUNDUP((F29*C13),0)</f>
        <v>549.9</v>
      </c>
      <c r="H29" s="54"/>
      <c r="I29" s="90"/>
      <c r="J29" s="90"/>
      <c r="K29" s="120"/>
      <c r="P29" s="340"/>
    </row>
    <row r="30" spans="2:20" x14ac:dyDescent="0.3">
      <c r="B30" s="54" t="s">
        <v>26</v>
      </c>
      <c r="C30" s="22" t="s">
        <v>17</v>
      </c>
      <c r="D30" s="33">
        <v>0.4</v>
      </c>
      <c r="E30" s="24"/>
      <c r="F30" s="25">
        <v>1</v>
      </c>
      <c r="G30" s="26">
        <f>(D30*G10)*ROUNDUP((F30*C13),0)</f>
        <v>2199.6</v>
      </c>
      <c r="H30" s="54"/>
      <c r="I30" s="90"/>
      <c r="J30" s="90"/>
      <c r="K30" s="120"/>
    </row>
    <row r="31" spans="2:20" x14ac:dyDescent="0.3">
      <c r="B31" s="54" t="s">
        <v>27</v>
      </c>
      <c r="C31" s="22" t="s">
        <v>17</v>
      </c>
      <c r="D31" s="33">
        <v>0.25</v>
      </c>
      <c r="E31" s="24"/>
      <c r="F31" s="25">
        <v>1</v>
      </c>
      <c r="G31" s="26">
        <f>(D31*G10)*ROUNDUP((F31*C13),0)</f>
        <v>1374.75</v>
      </c>
      <c r="H31" s="54"/>
      <c r="I31" s="90"/>
      <c r="J31" s="90"/>
      <c r="K31" s="120"/>
    </row>
    <row r="32" spans="2:20" x14ac:dyDescent="0.3">
      <c r="B32" s="54" t="s">
        <v>28</v>
      </c>
      <c r="C32" s="372" t="s">
        <v>17</v>
      </c>
      <c r="D32" s="35">
        <v>0.5</v>
      </c>
      <c r="E32" s="24"/>
      <c r="F32" s="25">
        <v>0.35</v>
      </c>
      <c r="G32" s="26">
        <f>IF(C32="Y",(D32*G10)*ROUNDUP((F32*C13),0),0)</f>
        <v>963.5</v>
      </c>
      <c r="H32" s="54"/>
      <c r="I32" s="90"/>
      <c r="J32" s="90"/>
      <c r="K32" s="120"/>
    </row>
    <row r="33" spans="2:13" x14ac:dyDescent="0.3">
      <c r="B33" s="54" t="s">
        <v>29</v>
      </c>
      <c r="C33" s="372" t="s">
        <v>152</v>
      </c>
      <c r="D33" s="35">
        <v>0.5</v>
      </c>
      <c r="E33" s="24"/>
      <c r="F33" s="25">
        <v>0.75</v>
      </c>
      <c r="G33" s="26">
        <f>IF(C33="Y",(D33*G10)*ROUNDUP((F33*C13),0),0)</f>
        <v>0</v>
      </c>
      <c r="H33" s="54"/>
      <c r="I33" s="90"/>
      <c r="J33" s="90"/>
      <c r="K33" s="120"/>
    </row>
    <row r="34" spans="2:13" x14ac:dyDescent="0.3">
      <c r="B34" s="264" t="s">
        <v>30</v>
      </c>
      <c r="C34" s="372" t="s">
        <v>17</v>
      </c>
      <c r="D34" s="35">
        <v>0.5</v>
      </c>
      <c r="E34" s="24"/>
      <c r="F34" s="25">
        <v>0.5</v>
      </c>
      <c r="G34" s="26">
        <f>IF(C34="Y",(D34*G10)*ROUNDUP((F34*C13),0),0)</f>
        <v>1386.5</v>
      </c>
      <c r="H34" s="54"/>
      <c r="I34" s="90"/>
      <c r="J34" s="90"/>
      <c r="K34" s="120"/>
    </row>
    <row r="35" spans="2:13" ht="14.4" thickBot="1" x14ac:dyDescent="0.35">
      <c r="B35" s="54"/>
      <c r="C35" s="24"/>
      <c r="D35" s="91"/>
      <c r="E35" s="24"/>
      <c r="F35" s="46" t="s">
        <v>24</v>
      </c>
      <c r="G35" s="39">
        <f>SUM(G29:G34)</f>
        <v>6474.25</v>
      </c>
      <c r="H35" s="92"/>
      <c r="I35" s="93"/>
      <c r="J35" s="93"/>
      <c r="K35" s="121"/>
    </row>
    <row r="36" spans="2:13" ht="16.5" customHeight="1" x14ac:dyDescent="0.3">
      <c r="B36" s="341" t="s">
        <v>14</v>
      </c>
      <c r="C36" s="342"/>
      <c r="D36" s="343"/>
      <c r="E36" s="379" t="s">
        <v>34</v>
      </c>
      <c r="F36" s="379"/>
      <c r="G36" s="379"/>
      <c r="H36" s="379"/>
      <c r="I36" s="379"/>
      <c r="J36" s="379"/>
      <c r="K36" s="380"/>
    </row>
    <row r="37" spans="2:13" x14ac:dyDescent="0.3">
      <c r="B37" s="344"/>
      <c r="C37" s="345"/>
      <c r="D37" s="346"/>
      <c r="E37" s="305"/>
      <c r="F37" s="304" t="s">
        <v>14</v>
      </c>
      <c r="G37" s="304"/>
      <c r="H37" s="265"/>
      <c r="I37" s="265"/>
      <c r="J37" s="265"/>
      <c r="K37" s="105">
        <f>+D43</f>
        <v>7402.2749999999996</v>
      </c>
    </row>
    <row r="38" spans="2:13" x14ac:dyDescent="0.3">
      <c r="B38" s="305" t="s">
        <v>157</v>
      </c>
      <c r="C38" s="347"/>
      <c r="D38" s="107">
        <f>0.5*(($G$8*$G$9*$G$10)+($J$8*$J$9*$J$10))</f>
        <v>9100</v>
      </c>
      <c r="F38" s="348" t="s">
        <v>16</v>
      </c>
      <c r="G38" s="297"/>
      <c r="H38" s="299"/>
      <c r="I38" s="299"/>
      <c r="J38" s="347"/>
      <c r="K38" s="107">
        <f>SUM(G17:G24)+SUM(J17:J24)</f>
        <v>68852</v>
      </c>
      <c r="M38" s="321"/>
    </row>
    <row r="39" spans="2:13" x14ac:dyDescent="0.3">
      <c r="B39" s="303" t="s">
        <v>162</v>
      </c>
      <c r="C39" s="299"/>
      <c r="D39" s="168">
        <f>+G35*0.5</f>
        <v>3237.125</v>
      </c>
      <c r="E39" s="298"/>
      <c r="F39" s="348" t="s">
        <v>162</v>
      </c>
      <c r="G39" s="297"/>
      <c r="H39" s="299"/>
      <c r="I39" s="299"/>
      <c r="J39" s="347"/>
      <c r="K39" s="107">
        <f>+G35*0.5</f>
        <v>3237.125</v>
      </c>
    </row>
    <row r="40" spans="2:13" x14ac:dyDescent="0.3">
      <c r="B40" s="305" t="s">
        <v>149</v>
      </c>
      <c r="C40" s="299"/>
      <c r="D40" s="163">
        <f>IF($G$12="",0,IF($G$12=0,0,IF($G$12=1,1,IF($G$12=2,2,IF($G$12=3,3,IF($G$12&gt;3,4))))))</f>
        <v>4</v>
      </c>
      <c r="F40" s="298"/>
      <c r="G40" s="298"/>
      <c r="H40" s="299"/>
      <c r="I40" s="299"/>
      <c r="J40" s="347"/>
      <c r="K40" s="107"/>
    </row>
    <row r="41" spans="2:13" x14ac:dyDescent="0.3">
      <c r="B41" s="349" t="s">
        <v>150</v>
      </c>
      <c r="D41" s="164"/>
      <c r="E41" s="307"/>
      <c r="F41" s="307"/>
      <c r="G41" s="307"/>
      <c r="H41" s="299"/>
      <c r="I41" s="299"/>
      <c r="J41" s="351" t="s">
        <v>31</v>
      </c>
      <c r="K41" s="109">
        <f>SUM(K37:K40)</f>
        <v>79491.399999999994</v>
      </c>
    </row>
    <row r="42" spans="2:13" x14ac:dyDescent="0.3">
      <c r="B42" s="305" t="s">
        <v>15</v>
      </c>
      <c r="C42" s="86"/>
      <c r="D42" s="165">
        <f>($G$12)/($G$6)</f>
        <v>1</v>
      </c>
      <c r="E42" s="352">
        <v>0.1</v>
      </c>
      <c r="F42" s="353" t="s">
        <v>39</v>
      </c>
      <c r="G42" s="310"/>
      <c r="H42" s="299"/>
      <c r="I42" s="299"/>
      <c r="J42" s="83">
        <v>0.15</v>
      </c>
      <c r="K42" s="110">
        <f>+K41*J42</f>
        <v>11923.71</v>
      </c>
    </row>
    <row r="43" spans="2:13" ht="14.4" thickBot="1" x14ac:dyDescent="0.35">
      <c r="B43" s="313" t="s">
        <v>2</v>
      </c>
      <c r="C43" s="315"/>
      <c r="D43" s="117">
        <f>IF(D42&gt;0.995,((D38+D39)*((D40/8)+E42)),((D38+D39)*((D40/8))))</f>
        <v>7402.2749999999996</v>
      </c>
      <c r="E43" s="354"/>
      <c r="F43" s="355" t="s">
        <v>24</v>
      </c>
      <c r="G43" s="355"/>
      <c r="H43" s="356"/>
      <c r="I43" s="356"/>
      <c r="J43" s="357"/>
      <c r="K43" s="117">
        <f>K41+K42</f>
        <v>91415.109999999986</v>
      </c>
    </row>
    <row r="45" spans="2:13" x14ac:dyDescent="0.3">
      <c r="D45" s="364"/>
    </row>
    <row r="46" spans="2:13" x14ac:dyDescent="0.3">
      <c r="D46" s="321"/>
    </row>
    <row r="47" spans="2:13" x14ac:dyDescent="0.3">
      <c r="D47" s="364"/>
    </row>
    <row r="48" spans="2:13" x14ac:dyDescent="0.3">
      <c r="G48" s="321"/>
    </row>
  </sheetData>
  <sheetProtection algorithmName="SHA-512" hashValue="objGc570PZAMdqfxxjvN3XSZOmJUJmJkO0jXQOOJ22nGzluh/Y7ytAM1iVKU4hb9XgpxhqQpTAPe5Agd3D94bg==" saltValue="Rxs8nVhY5S6ce7j0xrvFmw==" spinCount="100000" sheet="1" selectLockedCells="1"/>
  <mergeCells count="7">
    <mergeCell ref="A2:K2"/>
    <mergeCell ref="G27:G28"/>
    <mergeCell ref="B27:B28"/>
    <mergeCell ref="E36:K36"/>
    <mergeCell ref="G15:G16"/>
    <mergeCell ref="J15:J16"/>
    <mergeCell ref="B15:B16"/>
  </mergeCells>
  <printOptions horizontalCentered="1"/>
  <pageMargins left="0.5" right="0.25" top="0.25" bottom="0.25" header="0.3" footer="0.3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+Sheet1!B16</f>
        <v>Bladen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+Sheet1!D16</f>
        <v>75</v>
      </c>
      <c r="E5" s="4"/>
      <c r="F5" s="5"/>
      <c r="G5" s="5"/>
      <c r="H5" s="229">
        <f>+D5</f>
        <v>75</v>
      </c>
      <c r="I5" s="68"/>
      <c r="J5" s="68"/>
      <c r="K5" s="231">
        <f>ROUNDUP(D5*0.23,0)</f>
        <v>18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KxUA5mcS6jeLkd1nGhBg5o3HSpe+eP4LCtTLoi838OcKF6zY9COrQqtvLeBvOdQMnrOhmMugaN3qbUVaBcJ4kw==" saltValue="Cte4Mzrk19XcvD9DU3pWC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+Sheet1!B106</f>
        <v>Yadkin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+Sheet1!D106</f>
        <v>81</v>
      </c>
      <c r="E5" s="4"/>
      <c r="F5" s="5"/>
      <c r="G5" s="5"/>
      <c r="H5" s="229">
        <f>+D5</f>
        <v>81</v>
      </c>
      <c r="I5" s="68"/>
      <c r="J5" s="68"/>
      <c r="K5" s="231">
        <f>ROUNDUP(D5*0.23,0)</f>
        <v>19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nioX6CFRoquHcckoYjxkV9l20JRbct2pWs2psXbaeoNbQal9uNPfrfFH1uomkNVG4GzMRvaRNaDzDv9rqbuw8Q==" saltValue="RlymoC+tmNJIn/6OL+Xwu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+Sheet1!B106</f>
        <v>Yadkin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+Sheet1!D106</f>
        <v>81</v>
      </c>
      <c r="E5" s="4"/>
      <c r="F5" s="5"/>
      <c r="G5" s="5"/>
      <c r="H5" s="229">
        <f>+D5</f>
        <v>81</v>
      </c>
      <c r="I5" s="68"/>
      <c r="J5" s="68"/>
      <c r="K5" s="231">
        <f>ROUNDUP(D5*0.23,0)</f>
        <v>19</v>
      </c>
      <c r="L5" s="68"/>
      <c r="M5" s="229">
        <f>ROUNDUP(D5*0.5,0)</f>
        <v>41</v>
      </c>
      <c r="N5" s="68"/>
      <c r="O5" s="68"/>
      <c r="P5" s="229">
        <f>ROUNDUP(M5*1.1,0)</f>
        <v>46</v>
      </c>
      <c r="Q5" s="68"/>
      <c r="S5" s="229">
        <f>ROUNDUP(D5*0.5,0)</f>
        <v>41</v>
      </c>
      <c r="T5" s="68"/>
      <c r="U5" s="229">
        <f>ROUNDUP(S5*1.1,0)</f>
        <v>46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njgiWKGpfc7ump35VKxOHB9nr/dziNGnvajdkj0/pL/pRVsJqdKCOusKG4mK98lSGBINSYASErACsALYMgNe7w==" saltValue="xmiSSyJrw5RSywUQ1c+ci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1" priority="1"/>
  </conditionalFormatting>
  <pageMargins left="0.5" right="0.25" top="0.25" bottom="0.25" header="0.3" footer="0.3"/>
  <pageSetup paperSize="5" orientation="landscape"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+Sheet1!B107</f>
        <v>Yancey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+Sheet1!D107</f>
        <v>37</v>
      </c>
      <c r="E5" s="4"/>
      <c r="F5" s="5"/>
      <c r="G5" s="5"/>
      <c r="H5" s="229">
        <f>+D5</f>
        <v>37</v>
      </c>
      <c r="I5" s="68"/>
      <c r="J5" s="68"/>
      <c r="K5" s="231">
        <f>ROUNDUP(D5*0.23,0)</f>
        <v>9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fn10aGcM8T2VaaY2pMlCjBh8CcGXEtzA2fwygxfatWx77ONuIUOQZc9RU15f7T2Zk/HBf+rM9ByabqQDlxm3Iw==" saltValue="pRBQzlmLRrUVYCjACLawp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+Sheet1!B107</f>
        <v>Yancey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+Sheet1!D107</f>
        <v>37</v>
      </c>
      <c r="E5" s="4"/>
      <c r="F5" s="5"/>
      <c r="G5" s="5"/>
      <c r="H5" s="229">
        <f>+D5</f>
        <v>37</v>
      </c>
      <c r="I5" s="68"/>
      <c r="J5" s="68"/>
      <c r="K5" s="231">
        <f>ROUNDUP(D5*0.23,0)</f>
        <v>9</v>
      </c>
      <c r="L5" s="68"/>
      <c r="M5" s="229">
        <f>ROUNDUP(D5*0.5,0)</f>
        <v>19</v>
      </c>
      <c r="N5" s="68"/>
      <c r="O5" s="68"/>
      <c r="P5" s="229">
        <f>ROUNDUP(M5*1.1,0)</f>
        <v>21</v>
      </c>
      <c r="Q5" s="68"/>
      <c r="S5" s="229">
        <f>ROUNDUP(D5*0.5,0)</f>
        <v>19</v>
      </c>
      <c r="T5" s="68"/>
      <c r="U5" s="229">
        <f>ROUNDUP(S5*1.1,0)</f>
        <v>21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zPUHLk4qYDhAg63PPcrwWN/bd3GdYubshL5jeGWL/yFE3sA+i4CzgN+J7uURDlXVn/fI/LySNXbusMoUO5RVfA==" saltValue="HV1R8gFoSFM/kqnrknBMC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0" priority="1"/>
  </conditionalFormatting>
  <pageMargins left="0.5" right="0.25" top="0.25" bottom="0.25" header="0.3" footer="0.3"/>
  <pageSetup paperSize="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+Sheet1!B16</f>
        <v>Bladen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+Sheet1!D16</f>
        <v>75</v>
      </c>
      <c r="E5" s="4"/>
      <c r="F5" s="5"/>
      <c r="G5" s="5"/>
      <c r="H5" s="229">
        <f>+D5</f>
        <v>75</v>
      </c>
      <c r="I5" s="68"/>
      <c r="J5" s="68"/>
      <c r="K5" s="231">
        <f>ROUNDUP(D5*0.23,0)</f>
        <v>18</v>
      </c>
      <c r="L5" s="68"/>
      <c r="M5" s="229">
        <f>ROUNDUP(D5*0.5,0)</f>
        <v>38</v>
      </c>
      <c r="N5" s="68"/>
      <c r="O5" s="68"/>
      <c r="P5" s="229">
        <f>ROUNDUP(M5*1.1,0)</f>
        <v>42</v>
      </c>
      <c r="Q5" s="68"/>
      <c r="S5" s="229">
        <f>ROUNDUP(D5*0.5,0)</f>
        <v>38</v>
      </c>
      <c r="T5" s="68"/>
      <c r="U5" s="229">
        <f>ROUNDUP(S5*1.1,0)</f>
        <v>42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LbUaT35OFdhhyb+CFNYFiSCtct0AH+9qubyVo+7glDpUHAEDlGb2bhWdWxok4qiGVQmotmfOp0gWwmqgKw269w==" saltValue="RJBBCuThB5nDaiA7KUjTk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1" priority="1"/>
  </conditionalFormatting>
  <pageMargins left="0.5" right="0.25" top="0.25" bottom="0.25" header="0.3" footer="0.3"/>
  <pageSetup paperSize="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+Sheet1!B17</f>
        <v>Brunswick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+Sheet1!D17</f>
        <v>266</v>
      </c>
      <c r="E5" s="4"/>
      <c r="F5" s="5"/>
      <c r="G5" s="5"/>
      <c r="H5" s="229">
        <f>+D5</f>
        <v>266</v>
      </c>
      <c r="I5" s="68"/>
      <c r="J5" s="68"/>
      <c r="K5" s="231">
        <f>ROUNDUP(D5*0.23,0)</f>
        <v>62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Iq4iO4/VOR/RQ1jW3/SieZgwE+KBHnKNWDczRIzrPEIeLfkichCQSIspPCQmFGHeYWbaLuum2gYwQRmXRpAVFA==" saltValue="epcTEPzUVEri2vUyHXkc8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+Sheet1!B17</f>
        <v>Brunswick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+Sheet1!D17</f>
        <v>266</v>
      </c>
      <c r="E5" s="4"/>
      <c r="F5" s="5"/>
      <c r="G5" s="5"/>
      <c r="H5" s="229">
        <f>+D5</f>
        <v>266</v>
      </c>
      <c r="I5" s="68"/>
      <c r="J5" s="68"/>
      <c r="K5" s="231">
        <f>ROUNDUP(D5*0.23,0)</f>
        <v>62</v>
      </c>
      <c r="L5" s="68"/>
      <c r="M5" s="229">
        <f>ROUNDUP(D5*0.5,0)</f>
        <v>133</v>
      </c>
      <c r="N5" s="68"/>
      <c r="O5" s="68"/>
      <c r="P5" s="229">
        <f>ROUNDUP(M5*1.1,0)</f>
        <v>147</v>
      </c>
      <c r="Q5" s="68"/>
      <c r="S5" s="229">
        <f>ROUNDUP(D5*0.5,0)</f>
        <v>133</v>
      </c>
      <c r="T5" s="68"/>
      <c r="U5" s="229">
        <f>ROUNDUP(S5*1.1,0)</f>
        <v>147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tHzLQQ+7YLTNbTZjsgKo3p16ZPcjaTT9IXNOcK3A35+zYmwRxjr9Yiry2fLtZJGFpOpSZL/FjvG2RQaPAJelZw==" saltValue="YoQFlSotNQIpwyFe7oTSg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0" priority="1"/>
  </conditionalFormatting>
  <pageMargins left="0.5" right="0.25" top="0.25" bottom="0.25" header="0.3" footer="0.3"/>
  <pageSetup paperSize="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+Sheet1!B18</f>
        <v>Buncombe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+Sheet1!D18</f>
        <v>445</v>
      </c>
      <c r="E5" s="4"/>
      <c r="F5" s="5"/>
      <c r="G5" s="5"/>
      <c r="H5" s="229">
        <f>+D5</f>
        <v>445</v>
      </c>
      <c r="I5" s="68"/>
      <c r="J5" s="68"/>
      <c r="K5" s="231">
        <f>ROUNDUP(D5*0.23,0)</f>
        <v>103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Y7PLwtGZRlcVZr9JKRVqb4zQNzdLg7mn2lUGlWDp49+nfZmUx8O4+OEx5FTPDqwcQYbYm3Ily4lAE+OixvyB5g==" saltValue="Tj0e/R3o5RhS3TBa9Hq1j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+Sheet1!B18</f>
        <v>Buncombe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+Sheet1!D18</f>
        <v>445</v>
      </c>
      <c r="E5" s="4"/>
      <c r="F5" s="5"/>
      <c r="G5" s="5"/>
      <c r="H5" s="229">
        <f>+D5</f>
        <v>445</v>
      </c>
      <c r="I5" s="68"/>
      <c r="J5" s="68"/>
      <c r="K5" s="231">
        <f>ROUNDUP(D5*0.23,0)</f>
        <v>103</v>
      </c>
      <c r="L5" s="68"/>
      <c r="M5" s="229">
        <f>ROUNDUP(D5*0.5,0)</f>
        <v>223</v>
      </c>
      <c r="N5" s="68"/>
      <c r="O5" s="68"/>
      <c r="P5" s="229">
        <f>ROUNDUP(M5*1.1,0)</f>
        <v>246</v>
      </c>
      <c r="Q5" s="68"/>
      <c r="S5" s="229">
        <f>ROUNDUP(D5*0.5,0)</f>
        <v>223</v>
      </c>
      <c r="T5" s="68"/>
      <c r="U5" s="229">
        <f>ROUNDUP(S5*1.1,0)</f>
        <v>246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wymJHHiqsJRuXySqze8+BLs22GY5MstmpLe9Hsg86dYDNIgDH4h44tScpepvkdjatUdctWuoUZ0lt0dbX1VV9Q==" saltValue="Ceom3hRtH0H+mqXJH758J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9" priority="1"/>
  </conditionalFormatting>
  <pageMargins left="0.5" right="0.25" top="0.25" bottom="0.25" header="0.3" footer="0.3"/>
  <pageSetup paperSize="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+Sheet1!B19</f>
        <v>Burke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+Sheet1!D19</f>
        <v>194</v>
      </c>
      <c r="E5" s="4"/>
      <c r="F5" s="5"/>
      <c r="G5" s="5"/>
      <c r="H5" s="229">
        <f>+D5</f>
        <v>194</v>
      </c>
      <c r="I5" s="68"/>
      <c r="J5" s="68"/>
      <c r="K5" s="231">
        <f>ROUNDUP(D5*0.23,0)</f>
        <v>45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dALhhFlXEoVHmFUCXuxdKnxV16lGWbvtphWUtyrBQPXp/UzzSrl49EwI1GlLDODAyXeRovZx2/+ZVY1U0arqHg==" saltValue="c3d9jHQOpMhGMnWl1EaJ3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+Sheet1!B19</f>
        <v>Burke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+Sheet1!D19</f>
        <v>194</v>
      </c>
      <c r="E5" s="4"/>
      <c r="F5" s="5"/>
      <c r="G5" s="5"/>
      <c r="H5" s="229">
        <f>+D5</f>
        <v>194</v>
      </c>
      <c r="I5" s="68"/>
      <c r="J5" s="68"/>
      <c r="K5" s="231">
        <f>ROUNDUP(D5*0.23,0)</f>
        <v>45</v>
      </c>
      <c r="L5" s="68"/>
      <c r="M5" s="229">
        <f>ROUNDUP(D5*0.5,0)</f>
        <v>97</v>
      </c>
      <c r="N5" s="68"/>
      <c r="O5" s="68"/>
      <c r="P5" s="229">
        <f>ROUNDUP(M5*1.1,0)</f>
        <v>107</v>
      </c>
      <c r="Q5" s="68"/>
      <c r="S5" s="229">
        <f>ROUNDUP(D5*0.5,0)</f>
        <v>97</v>
      </c>
      <c r="T5" s="68"/>
      <c r="U5" s="229">
        <f>ROUNDUP(S5*1.1,0)</f>
        <v>107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 t="s">
        <v>184</v>
      </c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1cc2AI9C1zLU2dyn2MvgdjJzRAeqenk236BV8nE+2hvmlqRQp2xYWnETPJIQcjmDsw0y+Xuuj0UwhU7ffNw+ag==" saltValue="ca4s4AV5F33syXYYZ/laZ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8" priority="1"/>
  </conditionalFormatting>
  <pageMargins left="0.5" right="0.25" top="0.25" bottom="0.25" header="0.3" footer="0.3"/>
  <pageSetup paperSize="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+Sheet1!B20</f>
        <v>Cabarrus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+Sheet1!D20</f>
        <v>309</v>
      </c>
      <c r="E5" s="4"/>
      <c r="F5" s="5"/>
      <c r="G5" s="5"/>
      <c r="H5" s="229">
        <f>+D5</f>
        <v>309</v>
      </c>
      <c r="I5" s="68"/>
      <c r="J5" s="68"/>
      <c r="K5" s="231">
        <f>ROUNDUP(D5*0.23,0)</f>
        <v>72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aZobP1a/0yoxxVd3fZHenT8KTe0GTIma1L6TBkAuaU2xj6WUmjHr89dI3gjWhRZzomUBnTOJk8Tdc6DeToutCQ==" saltValue="QfBbrQZX6/aeKeanvCzSX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+Sheet1!B20</f>
        <v>Cabarrus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+Sheet1!D20</f>
        <v>309</v>
      </c>
      <c r="E5" s="4"/>
      <c r="F5" s="5"/>
      <c r="G5" s="5"/>
      <c r="H5" s="229">
        <f>+D5</f>
        <v>309</v>
      </c>
      <c r="I5" s="68"/>
      <c r="J5" s="68"/>
      <c r="K5" s="231">
        <f>ROUNDUP(D5*0.23,0)</f>
        <v>72</v>
      </c>
      <c r="L5" s="68"/>
      <c r="M5" s="229">
        <f>ROUNDUP(D5*0.5,0)</f>
        <v>155</v>
      </c>
      <c r="N5" s="68"/>
      <c r="O5" s="68"/>
      <c r="P5" s="229">
        <f>ROUNDUP(M5*1.1,0)</f>
        <v>171</v>
      </c>
      <c r="Q5" s="68"/>
      <c r="S5" s="229">
        <f>ROUNDUP(D5*0.5,0)</f>
        <v>155</v>
      </c>
      <c r="T5" s="68"/>
      <c r="U5" s="229">
        <f>ROUNDUP(S5*1.1,0)</f>
        <v>171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5oHGk8S24CDozulM6vYbIMxE13DYBS8qKsEODFKAcMq7BhGe4Xumba2wYyktGmnTRsInW9EyGVZvZMUKC2J5ZA==" saltValue="WbJfFHKwWr2bbiCaCztki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7" priority="1"/>
  </conditionalFormatting>
  <pageMargins left="0.5" right="0.25" top="0.25" bottom="0.2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showGridLines="0" zoomScaleNormal="100" workbookViewId="0">
      <selection activeCell="V8" sqref="V8"/>
    </sheetView>
  </sheetViews>
  <sheetFormatPr defaultColWidth="9.109375" defaultRowHeight="13.8" x14ac:dyDescent="0.3"/>
  <cols>
    <col min="1" max="1" width="1.5546875" style="248" customWidth="1"/>
    <col min="2" max="2" width="18.6640625" style="248" customWidth="1"/>
    <col min="3" max="3" width="8.6640625" style="248" customWidth="1"/>
    <col min="4" max="4" width="10.88671875" style="248" bestFit="1" customWidth="1"/>
    <col min="5" max="5" width="1.44140625" style="248" customWidth="1"/>
    <col min="6" max="6" width="7.109375" style="248" customWidth="1"/>
    <col min="7" max="7" width="11" style="248" bestFit="1" customWidth="1"/>
    <col min="8" max="8" width="1.33203125" style="248" customWidth="1"/>
    <col min="9" max="9" width="7.109375" style="248" customWidth="1"/>
    <col min="10" max="10" width="10" style="248" bestFit="1" customWidth="1"/>
    <col min="11" max="11" width="7.109375" style="248" customWidth="1"/>
    <col min="12" max="12" width="11" style="248" customWidth="1"/>
    <col min="13" max="13" width="0.88671875" style="248" customWidth="1"/>
    <col min="14" max="14" width="7.109375" style="248" customWidth="1"/>
    <col min="15" max="15" width="12" style="248" customWidth="1"/>
    <col min="16" max="16" width="1.5546875" style="248" customWidth="1"/>
    <col min="17" max="17" width="8.6640625" style="248" customWidth="1"/>
    <col min="18" max="18" width="11.33203125" style="248" customWidth="1"/>
    <col min="19" max="19" width="7.109375" style="248" customWidth="1"/>
    <col min="20" max="20" width="9.88671875" style="248" bestFit="1" customWidth="1"/>
    <col min="21" max="23" width="9.109375" style="248"/>
    <col min="24" max="24" width="10.33203125" style="248" customWidth="1"/>
    <col min="25" max="25" width="13.5546875" style="248" bestFit="1" customWidth="1"/>
    <col min="26" max="28" width="9.109375" style="248"/>
    <col min="29" max="29" width="10.44140625" style="248" bestFit="1" customWidth="1"/>
    <col min="30" max="30" width="15.33203125" style="248" customWidth="1"/>
    <col min="31" max="16384" width="9.109375" style="248"/>
  </cols>
  <sheetData>
    <row r="1" spans="1:30" s="251" customFormat="1" ht="15.6" x14ac:dyDescent="0.3">
      <c r="A1" s="248"/>
      <c r="B1" s="249" t="s">
        <v>165</v>
      </c>
      <c r="C1" s="250"/>
      <c r="D1" s="250"/>
      <c r="E1" s="250"/>
      <c r="F1" s="250"/>
      <c r="G1" s="250"/>
    </row>
    <row r="3" spans="1:30" s="252" customFormat="1" ht="17.399999999999999" x14ac:dyDescent="0.35">
      <c r="B3" s="253" t="s">
        <v>32</v>
      </c>
      <c r="C3" s="254"/>
      <c r="D3" s="254"/>
      <c r="E3" s="76" t="s">
        <v>46</v>
      </c>
      <c r="G3" s="391" t="s">
        <v>163</v>
      </c>
      <c r="H3" s="391"/>
      <c r="I3" s="391"/>
      <c r="J3" s="391"/>
      <c r="K3" s="391"/>
      <c r="L3" s="391"/>
      <c r="M3" s="391"/>
      <c r="N3" s="391"/>
      <c r="O3" s="391"/>
      <c r="P3" s="78" t="s">
        <v>155</v>
      </c>
      <c r="R3" s="362" t="s">
        <v>183</v>
      </c>
    </row>
    <row r="4" spans="1:30" x14ac:dyDescent="0.3">
      <c r="B4" s="255" t="s">
        <v>4</v>
      </c>
      <c r="C4" s="41"/>
      <c r="D4" s="41"/>
      <c r="E4" s="41"/>
      <c r="F4" s="41"/>
      <c r="G4" s="257" t="s">
        <v>0</v>
      </c>
      <c r="H4" s="258"/>
      <c r="I4" s="258"/>
      <c r="J4" s="257" t="s">
        <v>42</v>
      </c>
      <c r="K4" s="258"/>
      <c r="L4" s="257" t="s">
        <v>1</v>
      </c>
      <c r="M4" s="258"/>
      <c r="N4" s="258"/>
      <c r="O4" s="257" t="s">
        <v>6</v>
      </c>
      <c r="P4" s="258"/>
      <c r="Q4" s="258"/>
      <c r="R4" s="257" t="s">
        <v>153</v>
      </c>
      <c r="S4" s="258"/>
      <c r="T4" s="257" t="s">
        <v>156</v>
      </c>
    </row>
    <row r="5" spans="1:30" x14ac:dyDescent="0.3">
      <c r="B5" s="259" t="s">
        <v>7</v>
      </c>
      <c r="C5" s="3">
        <v>106</v>
      </c>
      <c r="D5" s="261"/>
      <c r="E5" s="262"/>
      <c r="F5" s="262"/>
      <c r="G5" s="72">
        <f>+C5</f>
        <v>106</v>
      </c>
      <c r="H5" s="263"/>
      <c r="I5" s="263"/>
      <c r="J5" s="176">
        <f>ROUNDUP(C5*0.23,0)</f>
        <v>25</v>
      </c>
      <c r="K5" s="263"/>
      <c r="L5" s="72">
        <f>ROUNDUP(C5*0.5,0)</f>
        <v>53</v>
      </c>
      <c r="M5" s="263"/>
      <c r="N5" s="263"/>
      <c r="O5" s="72">
        <f>ROUNDUP(L5*1.1,0)</f>
        <v>59</v>
      </c>
      <c r="P5" s="263"/>
      <c r="R5" s="72">
        <f>ROUNDUP(C5*0.5,0)</f>
        <v>53</v>
      </c>
      <c r="S5" s="263"/>
      <c r="T5" s="72">
        <f>ROUNDUP(R5*1.1,0)</f>
        <v>59</v>
      </c>
    </row>
    <row r="6" spans="1:30" x14ac:dyDescent="0.3">
      <c r="B6" s="264" t="s">
        <v>8</v>
      </c>
      <c r="C6" s="266"/>
      <c r="D6" s="266"/>
      <c r="E6" s="265"/>
      <c r="F6" s="265"/>
      <c r="G6" s="10">
        <f>ROUNDUP(G5/G9,0)</f>
        <v>8</v>
      </c>
      <c r="H6" s="265"/>
      <c r="I6" s="265"/>
      <c r="J6" s="10">
        <f>ROUNDUP(J5/J9,0)</f>
        <v>4</v>
      </c>
      <c r="K6" s="265"/>
      <c r="L6" s="10">
        <f>ROUNDUP(L5/L9,0)</f>
        <v>4</v>
      </c>
      <c r="M6" s="265"/>
      <c r="N6" s="265"/>
      <c r="O6" s="10">
        <f>ROUNDUP(O5/O9,0)</f>
        <v>5</v>
      </c>
      <c r="P6" s="265"/>
      <c r="R6" s="10">
        <f>ROUNDUP(R5/R9,0)</f>
        <v>5</v>
      </c>
      <c r="S6" s="265"/>
      <c r="T6" s="10">
        <f>ROUNDUP(T5/T9,0)</f>
        <v>12</v>
      </c>
    </row>
    <row r="7" spans="1:30" x14ac:dyDescent="0.3">
      <c r="B7" s="267" t="s">
        <v>9</v>
      </c>
      <c r="C7" s="269"/>
      <c r="D7" s="269"/>
      <c r="E7" s="269"/>
      <c r="F7" s="269"/>
      <c r="G7" s="270"/>
      <c r="H7" s="269"/>
      <c r="I7" s="269"/>
      <c r="J7" s="270"/>
      <c r="K7" s="269"/>
      <c r="L7" s="270"/>
      <c r="M7" s="269"/>
      <c r="N7" s="269"/>
      <c r="O7" s="270"/>
      <c r="P7" s="269"/>
      <c r="Q7" s="258"/>
      <c r="R7" s="270"/>
      <c r="S7" s="269"/>
      <c r="T7" s="270"/>
    </row>
    <row r="8" spans="1:30" x14ac:dyDescent="0.3">
      <c r="B8" s="259" t="s">
        <v>10</v>
      </c>
      <c r="C8" s="260"/>
      <c r="D8" s="260"/>
      <c r="E8" s="260"/>
      <c r="F8" s="260"/>
      <c r="G8" s="365">
        <v>24</v>
      </c>
      <c r="H8" s="260"/>
      <c r="I8" s="260"/>
      <c r="J8" s="176">
        <v>8</v>
      </c>
      <c r="K8" s="260"/>
      <c r="L8" s="365">
        <v>24</v>
      </c>
      <c r="M8" s="260"/>
      <c r="N8" s="260"/>
      <c r="O8" s="184">
        <v>6</v>
      </c>
      <c r="P8" s="260"/>
      <c r="R8" s="365">
        <v>8</v>
      </c>
      <c r="S8" s="260"/>
      <c r="T8" s="184">
        <v>2</v>
      </c>
    </row>
    <row r="9" spans="1:30" x14ac:dyDescent="0.3">
      <c r="B9" s="54" t="s">
        <v>11</v>
      </c>
      <c r="C9" s="271"/>
      <c r="D9" s="271"/>
      <c r="E9" s="271"/>
      <c r="F9" s="271"/>
      <c r="G9" s="365">
        <v>15</v>
      </c>
      <c r="H9" s="271"/>
      <c r="I9" s="271"/>
      <c r="J9" s="365">
        <v>8</v>
      </c>
      <c r="K9" s="271"/>
      <c r="L9" s="365">
        <v>15</v>
      </c>
      <c r="M9" s="271"/>
      <c r="N9" s="271"/>
      <c r="O9" s="365">
        <v>12</v>
      </c>
      <c r="P9" s="271"/>
      <c r="R9" s="365">
        <v>12</v>
      </c>
      <c r="S9" s="271"/>
      <c r="T9" s="365">
        <v>5</v>
      </c>
    </row>
    <row r="10" spans="1:30" x14ac:dyDescent="0.3">
      <c r="B10" s="264" t="s">
        <v>40</v>
      </c>
      <c r="C10" s="265"/>
      <c r="D10" s="265"/>
      <c r="E10" s="265"/>
      <c r="F10" s="265"/>
      <c r="G10" s="366">
        <v>47</v>
      </c>
      <c r="H10" s="265"/>
      <c r="I10" s="265"/>
      <c r="J10" s="367">
        <v>20</v>
      </c>
      <c r="K10" s="265"/>
      <c r="L10" s="367">
        <v>44</v>
      </c>
      <c r="M10" s="265"/>
      <c r="N10" s="265"/>
      <c r="O10" s="367">
        <v>50</v>
      </c>
      <c r="P10" s="265"/>
      <c r="R10" s="367">
        <v>120</v>
      </c>
      <c r="S10" s="265"/>
      <c r="T10" s="367">
        <v>50</v>
      </c>
    </row>
    <row r="11" spans="1:30" x14ac:dyDescent="0.3">
      <c r="B11" s="267" t="s">
        <v>12</v>
      </c>
      <c r="C11" s="269"/>
      <c r="D11" s="269"/>
      <c r="E11" s="269"/>
      <c r="F11" s="269"/>
      <c r="G11" s="270"/>
      <c r="H11" s="269"/>
      <c r="I11" s="269"/>
      <c r="J11" s="270"/>
      <c r="K11" s="269"/>
      <c r="L11" s="270"/>
      <c r="M11" s="269"/>
      <c r="N11" s="269"/>
      <c r="O11" s="270"/>
      <c r="P11" s="269"/>
      <c r="Q11" s="258"/>
      <c r="R11" s="270"/>
      <c r="S11" s="269"/>
      <c r="T11" s="270"/>
    </row>
    <row r="12" spans="1:30" ht="14.4" thickBot="1" x14ac:dyDescent="0.35">
      <c r="B12" s="259" t="s">
        <v>13</v>
      </c>
      <c r="C12" s="260"/>
      <c r="D12" s="260"/>
      <c r="E12" s="260"/>
      <c r="F12" s="272"/>
      <c r="G12" s="373">
        <v>8</v>
      </c>
      <c r="H12" s="260"/>
      <c r="I12" s="260"/>
      <c r="J12" s="56">
        <f>(J13/J9)</f>
        <v>3.125</v>
      </c>
      <c r="K12" s="260"/>
      <c r="L12" s="56">
        <f>(L13/L9)</f>
        <v>3.5333333333333332</v>
      </c>
      <c r="M12" s="260"/>
      <c r="N12" s="260"/>
      <c r="O12" s="56">
        <f>(O13/O9)</f>
        <v>4.916666666666667</v>
      </c>
      <c r="P12" s="260"/>
      <c r="R12" s="56">
        <f>(R13/R9)</f>
        <v>4.416666666666667</v>
      </c>
      <c r="S12" s="260"/>
      <c r="T12" s="56">
        <f>(T13/T9)</f>
        <v>11.8</v>
      </c>
    </row>
    <row r="13" spans="1:30" ht="15" thickBot="1" x14ac:dyDescent="0.35">
      <c r="B13" s="264" t="s">
        <v>38</v>
      </c>
      <c r="C13" s="368">
        <f>G13+ROUNDUP(G13*0.1,0)+ROUNDUP(L13*0.1,0)+ROUNDUP(R13*0.1,0)</f>
        <v>129</v>
      </c>
      <c r="D13" s="273" t="s">
        <v>33</v>
      </c>
      <c r="E13" s="265"/>
      <c r="F13" s="274"/>
      <c r="G13" s="71">
        <f>IF(G12*G9&gt;C5,C5,G12*G9)</f>
        <v>106</v>
      </c>
      <c r="H13" s="264"/>
      <c r="I13" s="274"/>
      <c r="J13" s="177">
        <f>ROUNDUP(G13*0.23,0)</f>
        <v>25</v>
      </c>
      <c r="K13" s="265"/>
      <c r="L13" s="71">
        <f>ROUNDUP(G13*0.5,0)</f>
        <v>53</v>
      </c>
      <c r="M13" s="264"/>
      <c r="N13" s="274"/>
      <c r="O13" s="170">
        <f>ROUNDUP(L13*1.1,0)</f>
        <v>59</v>
      </c>
      <c r="P13" s="264"/>
      <c r="R13" s="177">
        <f>ROUNDUP(G13*0.5,0)</f>
        <v>53</v>
      </c>
      <c r="S13" s="274"/>
      <c r="T13" s="170">
        <f>ROUNDUP(R13*1.1,0)</f>
        <v>59</v>
      </c>
      <c r="X13" s="251"/>
      <c r="Y13" s="251"/>
      <c r="Z13" s="251"/>
      <c r="AA13" s="251"/>
      <c r="AB13" s="251"/>
      <c r="AC13" s="251"/>
    </row>
    <row r="14" spans="1:30" ht="14.4" x14ac:dyDescent="0.3">
      <c r="B14" s="255" t="s">
        <v>148</v>
      </c>
      <c r="C14" s="256"/>
      <c r="D14" s="256"/>
      <c r="E14" s="256"/>
      <c r="F14" s="256"/>
      <c r="G14" s="40"/>
      <c r="H14" s="41"/>
      <c r="I14" s="41"/>
      <c r="J14" s="41"/>
      <c r="K14" s="41"/>
      <c r="L14" s="41"/>
      <c r="M14" s="41"/>
      <c r="N14" s="41"/>
      <c r="O14" s="41"/>
      <c r="P14" s="41"/>
      <c r="Q14" s="258"/>
      <c r="R14" s="258"/>
      <c r="S14" s="41"/>
      <c r="T14" s="103"/>
      <c r="X14" s="251"/>
      <c r="Y14" s="251"/>
      <c r="Z14" s="251"/>
      <c r="AA14" s="251"/>
      <c r="AB14" s="251"/>
      <c r="AC14" s="251"/>
      <c r="AD14" s="275"/>
    </row>
    <row r="15" spans="1:30" ht="15" customHeight="1" x14ac:dyDescent="0.3">
      <c r="B15" s="377" t="s">
        <v>16</v>
      </c>
      <c r="C15" s="276" t="s">
        <v>35</v>
      </c>
      <c r="D15" s="276" t="s">
        <v>43</v>
      </c>
      <c r="E15" s="277"/>
      <c r="F15" s="276" t="s">
        <v>37</v>
      </c>
      <c r="G15" s="377" t="s">
        <v>0</v>
      </c>
      <c r="H15" s="263"/>
      <c r="I15" s="276" t="s">
        <v>37</v>
      </c>
      <c r="J15" s="377" t="s">
        <v>5</v>
      </c>
      <c r="K15" s="276" t="s">
        <v>37</v>
      </c>
      <c r="L15" s="381" t="s">
        <v>1</v>
      </c>
      <c r="M15" s="263"/>
      <c r="N15" s="276" t="s">
        <v>37</v>
      </c>
      <c r="O15" s="377" t="s">
        <v>6</v>
      </c>
      <c r="P15" s="263"/>
      <c r="Q15" s="276" t="s">
        <v>37</v>
      </c>
      <c r="R15" s="377" t="s">
        <v>153</v>
      </c>
      <c r="S15" s="276" t="s">
        <v>37</v>
      </c>
      <c r="T15" s="377" t="s">
        <v>156</v>
      </c>
      <c r="X15" s="251"/>
      <c r="Y15" s="251"/>
      <c r="Z15" s="251"/>
      <c r="AA15" s="251"/>
      <c r="AB15" s="251"/>
      <c r="AC15" s="251"/>
    </row>
    <row r="16" spans="1:30" ht="14.4" x14ac:dyDescent="0.3">
      <c r="B16" s="378"/>
      <c r="C16" s="278" t="s">
        <v>36</v>
      </c>
      <c r="D16" s="278" t="s">
        <v>40</v>
      </c>
      <c r="E16" s="24"/>
      <c r="F16" s="278" t="s">
        <v>44</v>
      </c>
      <c r="G16" s="378"/>
      <c r="H16" s="279"/>
      <c r="I16" s="278" t="s">
        <v>44</v>
      </c>
      <c r="J16" s="378"/>
      <c r="K16" s="278" t="s">
        <v>44</v>
      </c>
      <c r="L16" s="382"/>
      <c r="M16" s="279"/>
      <c r="N16" s="278" t="s">
        <v>44</v>
      </c>
      <c r="O16" s="378"/>
      <c r="P16" s="279"/>
      <c r="Q16" s="278" t="s">
        <v>44</v>
      </c>
      <c r="R16" s="378"/>
      <c r="S16" s="278" t="s">
        <v>44</v>
      </c>
      <c r="T16" s="378"/>
      <c r="X16" s="251"/>
      <c r="Y16" s="251"/>
      <c r="Z16" s="251"/>
      <c r="AA16" s="251"/>
      <c r="AB16" s="251"/>
      <c r="AC16" s="251"/>
    </row>
    <row r="17" spans="2:29" ht="14.4" x14ac:dyDescent="0.3">
      <c r="B17" s="259" t="s">
        <v>3</v>
      </c>
      <c r="C17" s="22" t="s">
        <v>17</v>
      </c>
      <c r="D17" s="23">
        <v>0.3</v>
      </c>
      <c r="E17" s="24"/>
      <c r="F17" s="25">
        <v>1</v>
      </c>
      <c r="G17" s="26">
        <f>(D17*G10)*ROUNDUP((F17*G13),0)</f>
        <v>1494.6</v>
      </c>
      <c r="H17" s="55"/>
      <c r="I17" s="25">
        <v>1</v>
      </c>
      <c r="J17" s="18">
        <f>(D17*J10)*ROUNDUP((I17*(G13-J13)),0)</f>
        <v>486</v>
      </c>
      <c r="K17" s="25">
        <v>1</v>
      </c>
      <c r="L17" s="18">
        <f>(D17*L10)*(K17*L13)</f>
        <v>699.59999999999991</v>
      </c>
      <c r="M17" s="55"/>
      <c r="N17" s="25">
        <v>1</v>
      </c>
      <c r="O17" s="18">
        <f>(D17*O10)*ROUNDUP((N17*(O13-L13)),0)</f>
        <v>90</v>
      </c>
      <c r="P17" s="55"/>
      <c r="Q17" s="25">
        <v>1</v>
      </c>
      <c r="R17" s="18">
        <f>(D17*R10)*(Q17*R13)</f>
        <v>1908</v>
      </c>
      <c r="S17" s="25">
        <v>1</v>
      </c>
      <c r="T17" s="18">
        <f>(D17*T10)*ROUNDUP((S17*(T13-R13)),0)</f>
        <v>90</v>
      </c>
      <c r="X17" s="251"/>
      <c r="Y17" s="251"/>
      <c r="Z17" s="251"/>
      <c r="AA17" s="251"/>
      <c r="AB17" s="251"/>
      <c r="AC17" s="251"/>
    </row>
    <row r="18" spans="2:29" ht="14.4" x14ac:dyDescent="0.3">
      <c r="B18" s="54" t="s">
        <v>18</v>
      </c>
      <c r="C18" s="22" t="s">
        <v>17</v>
      </c>
      <c r="D18" s="23">
        <v>0.2</v>
      </c>
      <c r="E18" s="24"/>
      <c r="F18" s="25">
        <v>1</v>
      </c>
      <c r="G18" s="26">
        <f>(D18*G10)*(F18*G13)</f>
        <v>996.40000000000009</v>
      </c>
      <c r="H18" s="55"/>
      <c r="I18" s="25">
        <v>1</v>
      </c>
      <c r="J18" s="18">
        <f>(D18*J10)*(I18*J13)</f>
        <v>100</v>
      </c>
      <c r="K18" s="25">
        <v>1</v>
      </c>
      <c r="L18" s="18">
        <f>(D18*L10)*(K18*L13)</f>
        <v>466.40000000000003</v>
      </c>
      <c r="M18" s="55"/>
      <c r="N18" s="25">
        <v>1</v>
      </c>
      <c r="O18" s="18">
        <f>(D18*O10)*(N18*O13)</f>
        <v>590</v>
      </c>
      <c r="P18" s="55"/>
      <c r="Q18" s="25">
        <v>1</v>
      </c>
      <c r="R18" s="18">
        <f>(D18*R10)*(Q18*R13)</f>
        <v>1272</v>
      </c>
      <c r="S18" s="25">
        <v>1</v>
      </c>
      <c r="T18" s="18">
        <f>(D18*T10)*(S18*T13)</f>
        <v>590</v>
      </c>
      <c r="X18" s="251"/>
      <c r="Y18" s="251"/>
      <c r="Z18" s="251"/>
      <c r="AA18" s="251"/>
      <c r="AB18" s="251"/>
      <c r="AC18" s="251"/>
    </row>
    <row r="19" spans="2:29" x14ac:dyDescent="0.3">
      <c r="B19" s="54" t="s">
        <v>19</v>
      </c>
      <c r="C19" s="22" t="s">
        <v>17</v>
      </c>
      <c r="D19" s="97">
        <v>2</v>
      </c>
      <c r="E19" s="24"/>
      <c r="F19" s="25">
        <v>1</v>
      </c>
      <c r="G19" s="26">
        <f>(D19*G10)*(F19*G13)</f>
        <v>9964</v>
      </c>
      <c r="H19" s="55"/>
      <c r="I19" s="25">
        <v>1</v>
      </c>
      <c r="J19" s="18">
        <f>(D19*J10)*(I19*J13)</f>
        <v>1000</v>
      </c>
      <c r="K19" s="25">
        <v>1</v>
      </c>
      <c r="L19" s="18">
        <f>(D19*L10)*(K19*L13)</f>
        <v>4664</v>
      </c>
      <c r="M19" s="55"/>
      <c r="N19" s="25">
        <v>1</v>
      </c>
      <c r="O19" s="18">
        <f>(D19*O10)*(N19*O13)</f>
        <v>5900</v>
      </c>
      <c r="P19" s="55"/>
      <c r="Q19" s="25">
        <v>1</v>
      </c>
      <c r="R19" s="18">
        <f>(D19*R10)*(Q19*R13)</f>
        <v>12720</v>
      </c>
      <c r="S19" s="25">
        <v>1</v>
      </c>
      <c r="T19" s="18">
        <f>(D19*T10)*(S19*T13)</f>
        <v>5900</v>
      </c>
    </row>
    <row r="20" spans="2:29" x14ac:dyDescent="0.3">
      <c r="B20" s="54" t="s">
        <v>20</v>
      </c>
      <c r="C20" s="22" t="s">
        <v>17</v>
      </c>
      <c r="D20" s="97">
        <v>2.75</v>
      </c>
      <c r="E20" s="24"/>
      <c r="F20" s="25">
        <v>1</v>
      </c>
      <c r="G20" s="26">
        <f>(D20*G10)*(F20*G13)</f>
        <v>13700.5</v>
      </c>
      <c r="H20" s="55"/>
      <c r="I20" s="25">
        <v>0</v>
      </c>
      <c r="J20" s="18">
        <f>(D20*J10)*(I20*J13)</f>
        <v>0</v>
      </c>
      <c r="K20" s="25">
        <v>0</v>
      </c>
      <c r="L20" s="18">
        <f>(D20*L10)*(K20*L13)</f>
        <v>0</v>
      </c>
      <c r="M20" s="55"/>
      <c r="N20" s="25">
        <v>1</v>
      </c>
      <c r="O20" s="18">
        <f>(D20*O10)*(N20*O13)</f>
        <v>8112.5</v>
      </c>
      <c r="P20" s="55"/>
      <c r="Q20" s="25">
        <v>1</v>
      </c>
      <c r="R20" s="18">
        <f>(D20*R10)*(Q20*R13)</f>
        <v>17490</v>
      </c>
      <c r="S20" s="25">
        <v>1</v>
      </c>
      <c r="T20" s="18">
        <f>(D20*T10)*(S20*T13)</f>
        <v>8112.5</v>
      </c>
    </row>
    <row r="21" spans="2:29" x14ac:dyDescent="0.3">
      <c r="B21" s="54" t="s">
        <v>21</v>
      </c>
      <c r="C21" s="22" t="s">
        <v>17</v>
      </c>
      <c r="D21" s="97">
        <v>3</v>
      </c>
      <c r="E21" s="24"/>
      <c r="F21" s="96">
        <v>0.75</v>
      </c>
      <c r="G21" s="26">
        <f>(D21*G10)*(F21*G13)</f>
        <v>11209.5</v>
      </c>
      <c r="H21" s="55"/>
      <c r="I21" s="25">
        <v>0</v>
      </c>
      <c r="J21" s="18">
        <f>(D21*J10)*(I21*J13)</f>
        <v>0</v>
      </c>
      <c r="K21" s="96">
        <v>0</v>
      </c>
      <c r="L21" s="18">
        <f>(D21*L10)*(K21*L13)</f>
        <v>0</v>
      </c>
      <c r="M21" s="55"/>
      <c r="N21" s="96">
        <v>0.75</v>
      </c>
      <c r="O21" s="18">
        <f>(D21*O10)*(N21*O13)</f>
        <v>6637.5</v>
      </c>
      <c r="P21" s="55"/>
      <c r="Q21" s="96">
        <v>0.75</v>
      </c>
      <c r="R21" s="18">
        <f>(D21*R10)*(Q21*R13)</f>
        <v>14310</v>
      </c>
      <c r="S21" s="96">
        <v>0.75</v>
      </c>
      <c r="T21" s="18">
        <f>(D21*T10)*(S21*T13)</f>
        <v>6637.5</v>
      </c>
      <c r="Y21" s="280"/>
    </row>
    <row r="22" spans="2:29" x14ac:dyDescent="0.3">
      <c r="B22" s="54" t="s">
        <v>151</v>
      </c>
      <c r="C22" s="22" t="s">
        <v>17</v>
      </c>
      <c r="D22" s="97">
        <v>2</v>
      </c>
      <c r="E22" s="24"/>
      <c r="F22" s="96">
        <v>0.25</v>
      </c>
      <c r="G22" s="26">
        <f>(D22*G10)*(F22*G13)</f>
        <v>2491</v>
      </c>
      <c r="H22" s="55"/>
      <c r="I22" s="25">
        <v>0</v>
      </c>
      <c r="J22" s="18">
        <f>(D22*J10)*(I22*J13)</f>
        <v>0</v>
      </c>
      <c r="K22" s="96">
        <v>0</v>
      </c>
      <c r="L22" s="18">
        <f>(D22*L10)*(K22*L13)</f>
        <v>0</v>
      </c>
      <c r="M22" s="55"/>
      <c r="N22" s="96">
        <v>0.25</v>
      </c>
      <c r="O22" s="18">
        <f>(D22*O10)*(N22*O13)</f>
        <v>1475</v>
      </c>
      <c r="P22" s="55"/>
      <c r="Q22" s="96">
        <v>0.25</v>
      </c>
      <c r="R22" s="18">
        <f>(D22*R10)*(Q22*R13)</f>
        <v>3180</v>
      </c>
      <c r="S22" s="96">
        <v>0.25</v>
      </c>
      <c r="T22" s="18">
        <f>(D22*T10)*(S22*T13)</f>
        <v>1475</v>
      </c>
    </row>
    <row r="23" spans="2:29" x14ac:dyDescent="0.3">
      <c r="B23" s="54" t="s">
        <v>22</v>
      </c>
      <c r="C23" s="22" t="s">
        <v>17</v>
      </c>
      <c r="D23" s="23">
        <v>5</v>
      </c>
      <c r="E23" s="24"/>
      <c r="F23" s="25">
        <v>1</v>
      </c>
      <c r="G23" s="26">
        <f>(D23*G10)*(F23*G13)</f>
        <v>24910</v>
      </c>
      <c r="H23" s="55"/>
      <c r="I23" s="25">
        <v>1</v>
      </c>
      <c r="J23" s="18">
        <f>(D23*J10)*(I23*J13)</f>
        <v>2500</v>
      </c>
      <c r="K23" s="25">
        <v>1</v>
      </c>
      <c r="L23" s="18">
        <f>(D23*L10)*(K23*L13)</f>
        <v>11660</v>
      </c>
      <c r="M23" s="55"/>
      <c r="N23" s="25">
        <v>1</v>
      </c>
      <c r="O23" s="18">
        <f>(D23*O10)*(N23*O13)</f>
        <v>14750</v>
      </c>
      <c r="P23" s="55"/>
      <c r="Q23" s="25">
        <v>1</v>
      </c>
      <c r="R23" s="18">
        <f>(D23*R10)*(Q23*R13)</f>
        <v>31800</v>
      </c>
      <c r="S23" s="25">
        <v>1</v>
      </c>
      <c r="T23" s="18">
        <f>(D23*T10)*(S23*T13)</f>
        <v>14750</v>
      </c>
    </row>
    <row r="24" spans="2:29" x14ac:dyDescent="0.3">
      <c r="B24" s="264" t="s">
        <v>23</v>
      </c>
      <c r="C24" s="22" t="s">
        <v>17</v>
      </c>
      <c r="D24" s="23">
        <v>1</v>
      </c>
      <c r="E24" s="24"/>
      <c r="F24" s="25">
        <v>0</v>
      </c>
      <c r="G24" s="26">
        <f>(D24*G10)*(F24*G13)</f>
        <v>0</v>
      </c>
      <c r="H24" s="55"/>
      <c r="I24" s="25">
        <v>0</v>
      </c>
      <c r="J24" s="18">
        <f>(D24*J10)*(I24*J13)</f>
        <v>0</v>
      </c>
      <c r="K24" s="25">
        <v>0</v>
      </c>
      <c r="L24" s="18">
        <f>(D24*L10)*(K24*L5)</f>
        <v>0</v>
      </c>
      <c r="M24" s="55"/>
      <c r="N24" s="25">
        <v>0.1</v>
      </c>
      <c r="O24" s="18">
        <f>(D24*O10)*(N24*O13)</f>
        <v>295</v>
      </c>
      <c r="P24" s="55"/>
      <c r="Q24" s="25">
        <v>0.1</v>
      </c>
      <c r="R24" s="18">
        <f>(D24*R10)*(Q24*R5)</f>
        <v>636.00000000000011</v>
      </c>
      <c r="S24" s="25">
        <v>0.1</v>
      </c>
      <c r="T24" s="18">
        <f>(D24*T10)*(S24*T13)</f>
        <v>295</v>
      </c>
    </row>
    <row r="25" spans="2:29" x14ac:dyDescent="0.3">
      <c r="B25" s="54"/>
      <c r="C25" s="27"/>
      <c r="D25" s="28"/>
      <c r="E25" s="24"/>
      <c r="F25" s="29" t="s">
        <v>24</v>
      </c>
      <c r="G25" s="20">
        <f>SUM(G17:G24)</f>
        <v>64766</v>
      </c>
      <c r="H25" s="30"/>
      <c r="I25" s="46" t="s">
        <v>24</v>
      </c>
      <c r="J25" s="39">
        <f>SUM(J17:J24)</f>
        <v>4086</v>
      </c>
      <c r="K25" s="46" t="s">
        <v>24</v>
      </c>
      <c r="L25" s="39">
        <f>SUM(L17:L24)</f>
        <v>17490</v>
      </c>
      <c r="M25" s="70"/>
      <c r="N25" s="46" t="s">
        <v>24</v>
      </c>
      <c r="O25" s="39">
        <f>SUM(O17:O24)</f>
        <v>37850</v>
      </c>
      <c r="P25" s="30"/>
      <c r="Q25" s="46" t="s">
        <v>24</v>
      </c>
      <c r="R25" s="39">
        <f>SUM(R17:R24)</f>
        <v>83316</v>
      </c>
      <c r="S25" s="29" t="s">
        <v>24</v>
      </c>
      <c r="T25" s="20">
        <f>SUM(T17:T24)</f>
        <v>37850</v>
      </c>
    </row>
    <row r="26" spans="2:29" s="283" customFormat="1" ht="7.5" customHeight="1" x14ac:dyDescent="0.3">
      <c r="B26" s="281"/>
      <c r="C26" s="58"/>
      <c r="D26" s="59"/>
      <c r="E26" s="24"/>
      <c r="F26" s="134"/>
      <c r="G26" s="61"/>
      <c r="H26" s="52"/>
      <c r="I26" s="62"/>
      <c r="J26" s="62"/>
      <c r="K26" s="62"/>
      <c r="L26" s="63"/>
      <c r="M26" s="52"/>
      <c r="N26" s="62"/>
      <c r="O26" s="63"/>
      <c r="P26" s="52"/>
      <c r="Q26" s="62"/>
      <c r="R26" s="63"/>
      <c r="T26" s="284"/>
    </row>
    <row r="27" spans="2:29" ht="15" customHeight="1" x14ac:dyDescent="0.3">
      <c r="B27" s="377" t="s">
        <v>25</v>
      </c>
      <c r="C27" s="276" t="s">
        <v>35</v>
      </c>
      <c r="D27" s="276" t="s">
        <v>43</v>
      </c>
      <c r="E27" s="24"/>
      <c r="F27" s="276" t="s">
        <v>37</v>
      </c>
      <c r="G27" s="377" t="s">
        <v>41</v>
      </c>
      <c r="H27" s="54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285"/>
    </row>
    <row r="28" spans="2:29" x14ac:dyDescent="0.3">
      <c r="B28" s="378"/>
      <c r="C28" s="278" t="s">
        <v>36</v>
      </c>
      <c r="D28" s="278" t="s">
        <v>40</v>
      </c>
      <c r="E28" s="24"/>
      <c r="F28" s="278" t="s">
        <v>45</v>
      </c>
      <c r="G28" s="378"/>
      <c r="H28" s="286"/>
      <c r="I28" s="287"/>
      <c r="J28" s="287"/>
      <c r="K28" s="287"/>
      <c r="L28" s="288"/>
      <c r="M28" s="287"/>
      <c r="N28" s="287"/>
      <c r="O28" s="288"/>
      <c r="P28" s="287"/>
      <c r="Q28" s="287"/>
      <c r="R28" s="288"/>
      <c r="S28" s="288"/>
      <c r="T28" s="289"/>
    </row>
    <row r="29" spans="2:29" x14ac:dyDescent="0.3">
      <c r="B29" s="259" t="s">
        <v>154</v>
      </c>
      <c r="C29" s="22" t="s">
        <v>17</v>
      </c>
      <c r="D29" s="33">
        <v>0.1</v>
      </c>
      <c r="E29" s="24"/>
      <c r="F29" s="25">
        <v>1</v>
      </c>
      <c r="G29" s="26">
        <f>(D29*G10)*ROUNDUP((F29*C13),0)</f>
        <v>606.30000000000007</v>
      </c>
      <c r="H29" s="54"/>
      <c r="I29" s="140"/>
      <c r="J29" s="140"/>
      <c r="K29" s="140"/>
      <c r="L29" s="141"/>
      <c r="M29" s="142"/>
      <c r="N29" s="140"/>
      <c r="O29" s="141"/>
      <c r="P29" s="142"/>
      <c r="Q29" s="140"/>
      <c r="R29" s="141"/>
      <c r="S29" s="141"/>
      <c r="T29" s="143"/>
    </row>
    <row r="30" spans="2:29" x14ac:dyDescent="0.3">
      <c r="B30" s="54" t="s">
        <v>26</v>
      </c>
      <c r="C30" s="22" t="s">
        <v>17</v>
      </c>
      <c r="D30" s="33">
        <v>0.4</v>
      </c>
      <c r="E30" s="24"/>
      <c r="F30" s="25">
        <v>1</v>
      </c>
      <c r="G30" s="26">
        <f>(D30*G10)*ROUNDUP((F30*C13),0)</f>
        <v>2425.2000000000003</v>
      </c>
      <c r="H30" s="54"/>
      <c r="I30" s="140"/>
      <c r="J30" s="140"/>
      <c r="K30" s="140"/>
      <c r="L30" s="141"/>
      <c r="M30" s="142"/>
      <c r="N30" s="140"/>
      <c r="O30" s="141"/>
      <c r="P30" s="142"/>
      <c r="Q30" s="140"/>
      <c r="R30" s="141"/>
      <c r="S30" s="141"/>
      <c r="T30" s="143"/>
    </row>
    <row r="31" spans="2:29" x14ac:dyDescent="0.3">
      <c r="B31" s="54" t="s">
        <v>27</v>
      </c>
      <c r="C31" s="22" t="s">
        <v>17</v>
      </c>
      <c r="D31" s="33">
        <v>0.25</v>
      </c>
      <c r="E31" s="24"/>
      <c r="F31" s="25">
        <v>1</v>
      </c>
      <c r="G31" s="26">
        <f>(D31*G10)*ROUNDUP((F31*C13),0)</f>
        <v>1515.75</v>
      </c>
      <c r="H31" s="54"/>
      <c r="I31" s="140"/>
      <c r="J31" s="140"/>
      <c r="K31" s="140"/>
      <c r="L31" s="141"/>
      <c r="M31" s="142"/>
      <c r="N31" s="140"/>
      <c r="O31" s="141"/>
      <c r="P31" s="142"/>
      <c r="Q31" s="140"/>
      <c r="R31" s="141"/>
      <c r="S31" s="141"/>
      <c r="T31" s="143"/>
    </row>
    <row r="32" spans="2:29" x14ac:dyDescent="0.3">
      <c r="B32" s="54" t="s">
        <v>28</v>
      </c>
      <c r="C32" s="372" t="s">
        <v>17</v>
      </c>
      <c r="D32" s="35">
        <v>0.5</v>
      </c>
      <c r="E32" s="24"/>
      <c r="F32" s="25">
        <v>0.35</v>
      </c>
      <c r="G32" s="26">
        <f>IF(C32="Y",(D32*G10)*ROUNDUP((F32*C13),0),0)</f>
        <v>1081</v>
      </c>
      <c r="H32" s="54"/>
      <c r="I32" s="140"/>
      <c r="J32" s="140"/>
      <c r="K32" s="140"/>
      <c r="L32" s="141"/>
      <c r="M32" s="142"/>
      <c r="N32" s="140"/>
      <c r="O32" s="141"/>
      <c r="P32" s="142"/>
      <c r="Q32" s="140"/>
      <c r="R32" s="141"/>
      <c r="S32" s="141"/>
      <c r="T32" s="143"/>
    </row>
    <row r="33" spans="2:20" x14ac:dyDescent="0.3">
      <c r="B33" s="54" t="s">
        <v>29</v>
      </c>
      <c r="C33" s="372" t="s">
        <v>152</v>
      </c>
      <c r="D33" s="35">
        <v>0.5</v>
      </c>
      <c r="E33" s="24"/>
      <c r="F33" s="25">
        <v>0.75</v>
      </c>
      <c r="G33" s="26">
        <f>IF(C33="Y",(D33*G10)*ROUNDUP((F33*C13),0),0)</f>
        <v>0</v>
      </c>
      <c r="H33" s="54"/>
      <c r="I33" s="140"/>
      <c r="J33" s="140"/>
      <c r="K33" s="140"/>
      <c r="L33" s="141"/>
      <c r="M33" s="142"/>
      <c r="N33" s="140"/>
      <c r="O33" s="141"/>
      <c r="P33" s="142"/>
      <c r="Q33" s="140"/>
      <c r="R33" s="141"/>
      <c r="S33" s="141"/>
      <c r="T33" s="143"/>
    </row>
    <row r="34" spans="2:20" x14ac:dyDescent="0.3">
      <c r="B34" s="264" t="s">
        <v>30</v>
      </c>
      <c r="C34" s="372" t="s">
        <v>17</v>
      </c>
      <c r="D34" s="35">
        <v>0.5</v>
      </c>
      <c r="E34" s="24"/>
      <c r="F34" s="25">
        <v>0.5</v>
      </c>
      <c r="G34" s="26">
        <f>IF(C34="Y",(D34*G10)*ROUNDUP((F34*C13),0),0)</f>
        <v>1527.5</v>
      </c>
      <c r="H34" s="54"/>
      <c r="I34" s="140"/>
      <c r="J34" s="140"/>
      <c r="K34" s="140"/>
      <c r="L34" s="141"/>
      <c r="M34" s="142"/>
      <c r="N34" s="140"/>
      <c r="O34" s="141"/>
      <c r="P34" s="142"/>
      <c r="Q34" s="140"/>
      <c r="R34" s="141"/>
      <c r="S34" s="141"/>
      <c r="T34" s="143"/>
    </row>
    <row r="35" spans="2:20" ht="14.4" thickBot="1" x14ac:dyDescent="0.35">
      <c r="B35" s="259"/>
      <c r="C35" s="290"/>
      <c r="D35" s="132"/>
      <c r="E35" s="133"/>
      <c r="F35" s="29" t="s">
        <v>24</v>
      </c>
      <c r="G35" s="20">
        <f>SUM(G29:G34)</f>
        <v>7155.75</v>
      </c>
      <c r="H35" s="92"/>
      <c r="I35" s="144"/>
      <c r="J35" s="144"/>
      <c r="K35" s="144"/>
      <c r="L35" s="145"/>
      <c r="M35" s="146"/>
      <c r="N35" s="144"/>
      <c r="O35" s="145"/>
      <c r="P35" s="146"/>
      <c r="Q35" s="144"/>
      <c r="R35" s="145"/>
      <c r="S35" s="145"/>
      <c r="T35" s="147"/>
    </row>
    <row r="36" spans="2:20" x14ac:dyDescent="0.3">
      <c r="B36" s="291" t="s">
        <v>14</v>
      </c>
      <c r="C36" s="293"/>
      <c r="D36" s="293"/>
      <c r="E36" s="293"/>
      <c r="F36" s="293"/>
      <c r="G36" s="293"/>
      <c r="H36" s="293"/>
      <c r="I36" s="293"/>
      <c r="J36" s="294" t="s">
        <v>34</v>
      </c>
      <c r="K36" s="292"/>
      <c r="L36" s="292"/>
      <c r="M36" s="293"/>
      <c r="N36" s="293"/>
      <c r="O36" s="293"/>
      <c r="P36" s="293"/>
      <c r="Q36" s="293"/>
      <c r="R36" s="293"/>
      <c r="S36" s="293"/>
      <c r="T36" s="295"/>
    </row>
    <row r="37" spans="2:20" x14ac:dyDescent="0.3">
      <c r="B37" s="296" t="s">
        <v>157</v>
      </c>
      <c r="C37" s="265"/>
      <c r="D37" s="44">
        <f>0.5*(($G$8*$G$9*$G$10)+($J$8*$J$9*$J$10))</f>
        <v>9100</v>
      </c>
      <c r="E37" s="287"/>
      <c r="F37" s="287"/>
      <c r="G37" s="287"/>
      <c r="H37" s="287"/>
      <c r="I37" s="287"/>
      <c r="J37" s="297" t="s">
        <v>14</v>
      </c>
      <c r="K37" s="298"/>
      <c r="L37" s="298"/>
      <c r="M37" s="299"/>
      <c r="N37" s="299"/>
      <c r="O37" s="18">
        <f>+D44</f>
        <v>9150.09</v>
      </c>
      <c r="P37" s="287"/>
      <c r="Q37" s="287"/>
      <c r="R37" s="287"/>
      <c r="S37" s="287"/>
      <c r="T37" s="300"/>
    </row>
    <row r="38" spans="2:20" x14ac:dyDescent="0.3">
      <c r="B38" s="296" t="s">
        <v>159</v>
      </c>
      <c r="C38" s="265"/>
      <c r="D38" s="44">
        <f>0.15*(($L$8*$L$9*$L$10)+($O$8*$O$9*$O$10))</f>
        <v>2916</v>
      </c>
      <c r="E38" s="287"/>
      <c r="F38" s="287"/>
      <c r="G38" s="287"/>
      <c r="H38" s="287"/>
      <c r="I38" s="287"/>
      <c r="J38" s="301" t="s">
        <v>16</v>
      </c>
      <c r="K38" s="297"/>
      <c r="L38" s="298"/>
      <c r="M38" s="299"/>
      <c r="N38" s="299"/>
      <c r="O38" s="18">
        <f>+G25+J25+L25+O25+R25+T25</f>
        <v>245358</v>
      </c>
      <c r="P38" s="287"/>
      <c r="Q38" s="287"/>
      <c r="R38" s="287"/>
      <c r="S38" s="287"/>
      <c r="T38" s="302"/>
    </row>
    <row r="39" spans="2:20" x14ac:dyDescent="0.3">
      <c r="B39" s="296" t="s">
        <v>158</v>
      </c>
      <c r="C39" s="265"/>
      <c r="D39" s="44">
        <f>0.15*(($R$8*$R$9*$R$10)+($T$8*$T$9*$T$10))</f>
        <v>1803</v>
      </c>
      <c r="E39" s="287"/>
      <c r="F39" s="287"/>
      <c r="G39" s="287"/>
      <c r="H39" s="287"/>
      <c r="I39" s="287"/>
      <c r="J39" s="301" t="s">
        <v>161</v>
      </c>
      <c r="K39" s="297"/>
      <c r="L39" s="298"/>
      <c r="M39" s="299"/>
      <c r="N39" s="299"/>
      <c r="O39" s="18">
        <f>+G35*0.8</f>
        <v>5724.6</v>
      </c>
      <c r="P39" s="287"/>
      <c r="Q39" s="287"/>
      <c r="R39" s="287"/>
      <c r="S39" s="287"/>
      <c r="T39" s="302"/>
    </row>
    <row r="40" spans="2:20" x14ac:dyDescent="0.3">
      <c r="B40" s="303" t="s">
        <v>160</v>
      </c>
      <c r="C40" s="265"/>
      <c r="D40" s="44">
        <f>+G35*0.2</f>
        <v>1431.15</v>
      </c>
      <c r="E40" s="287"/>
      <c r="F40" s="287"/>
      <c r="G40" s="287"/>
      <c r="H40" s="287"/>
      <c r="I40" s="287"/>
      <c r="J40" s="297"/>
      <c r="K40" s="298"/>
      <c r="L40" s="298"/>
      <c r="M40" s="299"/>
      <c r="N40" s="299"/>
      <c r="O40" s="18"/>
      <c r="P40" s="287"/>
      <c r="Q40" s="287"/>
      <c r="R40" s="287"/>
      <c r="S40" s="287"/>
      <c r="T40" s="302"/>
    </row>
    <row r="41" spans="2:20" x14ac:dyDescent="0.3">
      <c r="B41" s="305" t="s">
        <v>149</v>
      </c>
      <c r="C41" s="299"/>
      <c r="D41" s="84">
        <f>IF($G$12="",0,IF($G$12=0,0,IF($G$12=1,1,IF($G$12=2,2,IF($G$12=3,3,IF($G$12&gt;3,4))))))</f>
        <v>4</v>
      </c>
      <c r="E41" s="287"/>
      <c r="F41" s="287"/>
      <c r="G41" s="287"/>
      <c r="H41" s="287"/>
      <c r="I41" s="287"/>
      <c r="J41" s="306"/>
      <c r="K41" s="307"/>
      <c r="L41" s="307"/>
      <c r="N41" s="308" t="s">
        <v>31</v>
      </c>
      <c r="O41" s="20">
        <f>SUM(O37:O40)</f>
        <v>260232.69</v>
      </c>
      <c r="P41" s="287"/>
      <c r="Q41" s="287"/>
      <c r="R41" s="287"/>
      <c r="S41" s="287"/>
      <c r="T41" s="302"/>
    </row>
    <row r="42" spans="2:20" x14ac:dyDescent="0.3">
      <c r="B42" s="305" t="s">
        <v>150</v>
      </c>
      <c r="C42" s="307"/>
      <c r="D42" s="94"/>
      <c r="E42" s="287"/>
      <c r="F42" s="287"/>
      <c r="G42" s="287"/>
      <c r="H42" s="287"/>
      <c r="I42" s="287"/>
      <c r="J42" s="309" t="s">
        <v>39</v>
      </c>
      <c r="K42" s="310"/>
      <c r="L42" s="311"/>
      <c r="M42" s="127"/>
      <c r="N42" s="127">
        <v>0.15</v>
      </c>
      <c r="O42" s="82">
        <f>+O41*N42</f>
        <v>39034.9035</v>
      </c>
      <c r="P42" s="287"/>
      <c r="Q42" s="287"/>
      <c r="R42" s="287"/>
      <c r="S42" s="287"/>
      <c r="T42" s="302"/>
    </row>
    <row r="43" spans="2:20" x14ac:dyDescent="0.3">
      <c r="B43" s="305" t="s">
        <v>15</v>
      </c>
      <c r="C43" s="86"/>
      <c r="D43" s="19">
        <f>($G$12)/($G$6)</f>
        <v>1</v>
      </c>
      <c r="E43" s="312">
        <v>0.1</v>
      </c>
      <c r="F43" s="287"/>
      <c r="G43" s="287"/>
      <c r="H43" s="287"/>
      <c r="I43" s="287"/>
      <c r="J43" s="383" t="s">
        <v>24</v>
      </c>
      <c r="K43" s="385"/>
      <c r="L43" s="385"/>
      <c r="M43" s="385"/>
      <c r="N43" s="387"/>
      <c r="O43" s="389">
        <f>O41+O42</f>
        <v>299267.59350000002</v>
      </c>
      <c r="P43" s="287"/>
      <c r="Q43" s="287"/>
      <c r="R43" s="287"/>
      <c r="S43" s="287"/>
      <c r="T43" s="302"/>
    </row>
    <row r="44" spans="2:20" ht="12.75" customHeight="1" thickBot="1" x14ac:dyDescent="0.35">
      <c r="B44" s="313" t="s">
        <v>2</v>
      </c>
      <c r="C44" s="315"/>
      <c r="D44" s="113">
        <f>IF(D43&gt;0.995,((D37+D38+D39+D40)*((D41/8)+E43)),((D37+D38+D39+D40)*((D41/8))))</f>
        <v>9150.09</v>
      </c>
      <c r="E44" s="316"/>
      <c r="F44" s="317"/>
      <c r="G44" s="317"/>
      <c r="H44" s="317"/>
      <c r="I44" s="318"/>
      <c r="J44" s="384"/>
      <c r="K44" s="386"/>
      <c r="L44" s="386"/>
      <c r="M44" s="386"/>
      <c r="N44" s="388"/>
      <c r="O44" s="390"/>
      <c r="P44" s="316"/>
      <c r="Q44" s="317"/>
      <c r="R44" s="317"/>
      <c r="S44" s="317"/>
      <c r="T44" s="319"/>
    </row>
    <row r="46" spans="2:20" x14ac:dyDescent="0.3">
      <c r="J46" s="321"/>
    </row>
    <row r="47" spans="2:20" x14ac:dyDescent="0.3">
      <c r="D47" s="321"/>
    </row>
    <row r="49" spans="7:7" x14ac:dyDescent="0.3">
      <c r="G49" s="321"/>
    </row>
  </sheetData>
  <sheetProtection algorithmName="SHA-512" hashValue="IOxFZdAPcF2cRmEqs3dQM/Yq17xXuoFZjNKaIRiZvOkYUJJSRDXW+T4O9V1uS9jtJL+gTU9cgTQdsvutdF4vWw==" saltValue="OPYO1EYWPcmGzz/BXF7HzQ==" spinCount="100000" sheet="1" selectLockedCells="1"/>
  <mergeCells count="16">
    <mergeCell ref="G3:O3"/>
    <mergeCell ref="G15:G16"/>
    <mergeCell ref="J15:J16"/>
    <mergeCell ref="L15:L16"/>
    <mergeCell ref="O15:O16"/>
    <mergeCell ref="B27:B28"/>
    <mergeCell ref="B15:B16"/>
    <mergeCell ref="J43:J44"/>
    <mergeCell ref="K43:K44"/>
    <mergeCell ref="T15:T16"/>
    <mergeCell ref="R15:R16"/>
    <mergeCell ref="L43:L44"/>
    <mergeCell ref="M43:M44"/>
    <mergeCell ref="N43:N44"/>
    <mergeCell ref="O43:O44"/>
    <mergeCell ref="G27:G28"/>
  </mergeCells>
  <conditionalFormatting sqref="G4">
    <cfRule type="duplicateValues" dxfId="100" priority="1"/>
  </conditionalFormatting>
  <pageMargins left="0.5" right="0.25" top="0.25" bottom="0.25" header="0.3" footer="0.3"/>
  <pageSetup paperSize="5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+Sheet1!B21</f>
        <v>Caldwell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+Sheet1!D21</f>
        <v>159</v>
      </c>
      <c r="E5" s="4"/>
      <c r="F5" s="5"/>
      <c r="G5" s="5"/>
      <c r="H5" s="229">
        <f>+D5</f>
        <v>159</v>
      </c>
      <c r="I5" s="68"/>
      <c r="J5" s="68"/>
      <c r="K5" s="231">
        <f>ROUNDUP(D5*0.23,0)</f>
        <v>37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H7NGjU9lCEaJ6BJ9CRiLyQYhH3TQr2xaIv9vLlSZkNPhEpiwAR2AIStqIqWf5yUBrmgxB0NVe/UmpjH9F+01fA==" saltValue="s6nAvb4XIzH01URS1oE6V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+Sheet1!B21</f>
        <v>Caldwell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+Sheet1!D21</f>
        <v>159</v>
      </c>
      <c r="E5" s="4"/>
      <c r="F5" s="5"/>
      <c r="G5" s="5"/>
      <c r="H5" s="229">
        <f>+D5</f>
        <v>159</v>
      </c>
      <c r="I5" s="68"/>
      <c r="J5" s="68"/>
      <c r="K5" s="231">
        <f>ROUNDUP(D5*0.23,0)</f>
        <v>37</v>
      </c>
      <c r="L5" s="68"/>
      <c r="M5" s="229">
        <f>ROUNDUP(D5*0.5,0)</f>
        <v>80</v>
      </c>
      <c r="N5" s="68"/>
      <c r="O5" s="68"/>
      <c r="P5" s="229">
        <f>ROUNDUP(M5*1.1,0)</f>
        <v>88</v>
      </c>
      <c r="Q5" s="68"/>
      <c r="S5" s="229">
        <f>ROUNDUP(D5*0.5,0)</f>
        <v>80</v>
      </c>
      <c r="T5" s="68"/>
      <c r="U5" s="229">
        <f>ROUNDUP(S5*1.1,0)</f>
        <v>88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suSb4Ls4fBe6eASSTCE5UFR08+nmqkEZRYFs7/XQazKY4POsec4uNWyFlyCdhh4xW+IuK6061N/p+N6g6Jz9sA==" saltValue="EfDqtPQnh/XsiF6c1VnfM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6" priority="1"/>
  </conditionalFormatting>
  <pageMargins left="0.5" right="0.25" top="0.25" bottom="0.25" header="0.3" footer="0.3"/>
  <pageSetup paperSize="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+Sheet1!B22</f>
        <v>Camden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+Sheet1!D22</f>
        <v>13</v>
      </c>
      <c r="E5" s="4"/>
      <c r="F5" s="5"/>
      <c r="G5" s="5"/>
      <c r="H5" s="229">
        <f>+D5</f>
        <v>13</v>
      </c>
      <c r="I5" s="68"/>
      <c r="J5" s="68"/>
      <c r="K5" s="231">
        <f>ROUNDUP(D5*0.23,0)</f>
        <v>3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QBIh7+4xKu2x6tr54ZxuoMuPQ7DDuu3h3izwLj+lj2LybQRriiJJTGnrl81Uic+3hUN10PdaHr4xD1UVGpYPhQ==" saltValue="F0H7mT2VxGwHdXeQrSVck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+Sheet1!B22</f>
        <v>Camden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+Sheet1!D22</f>
        <v>13</v>
      </c>
      <c r="E5" s="4"/>
      <c r="F5" s="5"/>
      <c r="G5" s="5"/>
      <c r="H5" s="229">
        <f>+D5</f>
        <v>13</v>
      </c>
      <c r="I5" s="68"/>
      <c r="J5" s="68"/>
      <c r="K5" s="231">
        <f>ROUNDUP(D5*0.23,0)</f>
        <v>3</v>
      </c>
      <c r="L5" s="68"/>
      <c r="M5" s="229">
        <f>ROUNDUP(D5*0.5,0)</f>
        <v>7</v>
      </c>
      <c r="N5" s="68"/>
      <c r="O5" s="68"/>
      <c r="P5" s="229">
        <f>ROUNDUP(M5*1.1,0)</f>
        <v>8</v>
      </c>
      <c r="Q5" s="68"/>
      <c r="S5" s="229">
        <f>ROUNDUP(D5*0.5,0)</f>
        <v>7</v>
      </c>
      <c r="T5" s="68"/>
      <c r="U5" s="229">
        <f>ROUNDUP(S5*1.1,0)</f>
        <v>8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7s/I4pCbYX3guKu8Tzk0uOGR8nJVt800528DPunx1r2KKBiDllFskPtiOumw/b8zsl33WjR14SdiMu7axjdzjg==" saltValue="0XF+BEZY48gFFl5aJkwhB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5" priority="1"/>
  </conditionalFormatting>
  <pageMargins left="0.5" right="0.25" top="0.25" bottom="0.25" header="0.3" footer="0.3"/>
  <pageSetup paperSize="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+Sheet1!B23</f>
        <v>Carteret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+Sheet1!D23</f>
        <v>124</v>
      </c>
      <c r="E5" s="4"/>
      <c r="F5" s="5"/>
      <c r="G5" s="5"/>
      <c r="H5" s="229">
        <f>+D5</f>
        <v>124</v>
      </c>
      <c r="I5" s="68"/>
      <c r="J5" s="68"/>
      <c r="K5" s="231">
        <f>ROUNDUP(D5*0.23,0)</f>
        <v>29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aqpTA0+4R4qM3NzcJ1OrtxHrCL+XfC2W7DSfRSHtfcILYqxyYg6KBfmD2B1KkPStb8fdP5r7HgDOYzl1xjPZIA==" saltValue="jypDqbgsWfa6/ohJSExQw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+Sheet1!B23</f>
        <v>Carteret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+Sheet1!D23</f>
        <v>124</v>
      </c>
      <c r="E5" s="4"/>
      <c r="F5" s="5"/>
      <c r="G5" s="5"/>
      <c r="H5" s="229">
        <f>+D5</f>
        <v>124</v>
      </c>
      <c r="I5" s="68"/>
      <c r="J5" s="68"/>
      <c r="K5" s="231">
        <f>ROUNDUP(D5*0.23,0)</f>
        <v>29</v>
      </c>
      <c r="L5" s="68"/>
      <c r="M5" s="229">
        <f>ROUNDUP(D5*0.5,0)</f>
        <v>62</v>
      </c>
      <c r="N5" s="68"/>
      <c r="O5" s="68"/>
      <c r="P5" s="229">
        <f>ROUNDUP(M5*1.1,0)</f>
        <v>69</v>
      </c>
      <c r="Q5" s="68"/>
      <c r="S5" s="229">
        <f>ROUNDUP(D5*0.5,0)</f>
        <v>62</v>
      </c>
      <c r="T5" s="68"/>
      <c r="U5" s="229">
        <f>ROUNDUP(S5*1.1,0)</f>
        <v>69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Q+Wissr5sDBI3VZnIOBYxUT0WbibtFtt339aljjWEtHjBgvgTwNMLqvinP/+ofAuZ6CN9spjWxWejH1hdo6IQg==" saltValue="IbQ1DRZLBPI1jqf9LG3gK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4" priority="1"/>
  </conditionalFormatting>
  <pageMargins left="0.5" right="0.25" top="0.25" bottom="0.25" header="0.3" footer="0.3"/>
  <pageSetup paperSize="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+Sheet1!B24</f>
        <v>Caswell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+Sheet1!D24</f>
        <v>43</v>
      </c>
      <c r="E5" s="4"/>
      <c r="F5" s="5"/>
      <c r="G5" s="5"/>
      <c r="H5" s="229">
        <f>+D5</f>
        <v>43</v>
      </c>
      <c r="I5" s="68"/>
      <c r="J5" s="68"/>
      <c r="K5" s="231">
        <f>ROUNDUP(D5*0.23,0)</f>
        <v>10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8+G68qMwLcXZ62Rg/3vmaTgcj4Q9ekBWs8HZHxFUo69+mvoSOPqic8boHdaeXUapVTq9BojiXjLRSbl+ymUgxA==" saltValue="lFWM1n0/Hjx662PVQb29r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+Sheet1!B24</f>
        <v>Caswell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+Sheet1!D24</f>
        <v>43</v>
      </c>
      <c r="E5" s="4"/>
      <c r="F5" s="5"/>
      <c r="G5" s="5"/>
      <c r="H5" s="229">
        <f>+D5</f>
        <v>43</v>
      </c>
      <c r="I5" s="68"/>
      <c r="J5" s="68"/>
      <c r="K5" s="231">
        <f>ROUNDUP(D5*0.23,0)</f>
        <v>10</v>
      </c>
      <c r="L5" s="68"/>
      <c r="M5" s="229">
        <f>ROUNDUP(D5*0.5,0)</f>
        <v>22</v>
      </c>
      <c r="N5" s="68"/>
      <c r="O5" s="68"/>
      <c r="P5" s="229">
        <f>ROUNDUP(M5*1.1,0)</f>
        <v>25</v>
      </c>
      <c r="Q5" s="68"/>
      <c r="S5" s="229">
        <f>ROUNDUP(D5*0.5,0)</f>
        <v>22</v>
      </c>
      <c r="T5" s="68"/>
      <c r="U5" s="229">
        <f>ROUNDUP(S5*1.1,0)</f>
        <v>25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NL4hBPDz7WE/OFA0q1o2W1CoBVC6b3Ks6s1TJ/DS0JlhtU7r6kFzp0fLFX5ooZ+zZ6cUgoQshXwNcPtVR3wlhA==" saltValue="7KqRERzOyajBIZA/xvDgz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3" priority="1"/>
  </conditionalFormatting>
  <pageMargins left="0.5" right="0.25" top="0.25" bottom="0.25" header="0.3" footer="0.3"/>
  <pageSetup paperSize="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+Sheet1!B25</f>
        <v>Catawba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+Sheet1!D25</f>
        <v>314</v>
      </c>
      <c r="E5" s="4"/>
      <c r="F5" s="5"/>
      <c r="G5" s="5"/>
      <c r="H5" s="229">
        <f>+D5</f>
        <v>314</v>
      </c>
      <c r="I5" s="68"/>
      <c r="J5" s="68"/>
      <c r="K5" s="231">
        <f>ROUNDUP(D5*0.23,0)</f>
        <v>73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RaNmeEBpDDTjJUoTqvgV5/5tqio/SBFGJo6yUd2mZ2Pzj5DzdQjFHSzcJePR6/aouknibvsy8LXUjBjd+/Anqw==" saltValue="BWktx4tXpB7yvuPjDauwj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+Sheet1!B25</f>
        <v>Catawba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+Sheet1!D25</f>
        <v>314</v>
      </c>
      <c r="E5" s="4"/>
      <c r="F5" s="5"/>
      <c r="G5" s="5"/>
      <c r="H5" s="229">
        <f>+D5</f>
        <v>314</v>
      </c>
      <c r="I5" s="68"/>
      <c r="J5" s="68"/>
      <c r="K5" s="231">
        <f>ROUNDUP(D5*0.23,0)</f>
        <v>73</v>
      </c>
      <c r="L5" s="68"/>
      <c r="M5" s="229">
        <f>ROUNDUP(D5*0.5,0)</f>
        <v>157</v>
      </c>
      <c r="N5" s="68"/>
      <c r="O5" s="68"/>
      <c r="P5" s="229">
        <f>ROUNDUP(M5*1.1,0)</f>
        <v>173</v>
      </c>
      <c r="Q5" s="68"/>
      <c r="S5" s="229">
        <f>ROUNDUP(D5*0.5,0)</f>
        <v>157</v>
      </c>
      <c r="T5" s="68"/>
      <c r="U5" s="229">
        <f>ROUNDUP(S5*1.1,0)</f>
        <v>173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2" priority="1"/>
  </conditionalFormatting>
  <pageMargins left="0.5" right="0.25" top="0.25" bottom="0.2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48"/>
  <sheetViews>
    <sheetView showGridLines="0" tabSelected="1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+Sheet1!B8</f>
        <v>Alamance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+Sheet1!D8</f>
        <v>283</v>
      </c>
      <c r="E5" s="4"/>
      <c r="F5" s="5"/>
      <c r="G5" s="5"/>
      <c r="H5" s="229">
        <f>+D5</f>
        <v>283</v>
      </c>
      <c r="I5" s="68"/>
      <c r="J5" s="68"/>
      <c r="K5" s="231">
        <f>ROUNDUP(D5*0.23,0)</f>
        <v>66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JUGuNyGK0hjmu1QoNJdGqyUu4rQc8Yr4JtMxza/y0u0Yj75eAMU4Sq6YgST2QvUOFCBkQaO3oSmOSchshxPR8w==" saltValue="2B+FuRflsl0OolOvsB+APg==" spinCount="100000" sheet="1" selectLockedCells="1"/>
  <mergeCells count="7">
    <mergeCell ref="F36:L36"/>
    <mergeCell ref="E3:J3"/>
    <mergeCell ref="B15:C16"/>
    <mergeCell ref="B27:C28"/>
    <mergeCell ref="H15:H16"/>
    <mergeCell ref="K15:K16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+Sheet1!B26</f>
        <v>Chatham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+Sheet1!D26</f>
        <v>71</v>
      </c>
      <c r="E5" s="4"/>
      <c r="F5" s="5"/>
      <c r="G5" s="5"/>
      <c r="H5" s="229">
        <f>+D5</f>
        <v>71</v>
      </c>
      <c r="I5" s="68"/>
      <c r="J5" s="68"/>
      <c r="K5" s="231">
        <f>ROUNDUP(D5*0.23,0)</f>
        <v>17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mohwYxo3qepQskgbMl24bQJ6jgQ84SfQS0qoCVafKnfascCeUgHCzHdHBAxVf79ZzurzQ4d/sYuj1cSYn9YbWA==" saltValue="nKtLmdGjsrpUx5l4CVsFa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+Sheet1!B26</f>
        <v>Chatham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+Sheet1!D26</f>
        <v>71</v>
      </c>
      <c r="E5" s="4"/>
      <c r="F5" s="5"/>
      <c r="G5" s="5"/>
      <c r="H5" s="229">
        <f>+D5</f>
        <v>71</v>
      </c>
      <c r="I5" s="68"/>
      <c r="J5" s="68"/>
      <c r="K5" s="231">
        <f>ROUNDUP(D5*0.23,0)</f>
        <v>17</v>
      </c>
      <c r="L5" s="68"/>
      <c r="M5" s="229">
        <f>ROUNDUP(D5*0.5,0)</f>
        <v>36</v>
      </c>
      <c r="N5" s="68"/>
      <c r="O5" s="68"/>
      <c r="P5" s="229">
        <f>ROUNDUP(M5*1.1,0)</f>
        <v>40</v>
      </c>
      <c r="Q5" s="68"/>
      <c r="S5" s="229">
        <f>ROUNDUP(D5*0.5,0)</f>
        <v>36</v>
      </c>
      <c r="T5" s="68"/>
      <c r="U5" s="229">
        <f>ROUNDUP(S5*1.1,0)</f>
        <v>40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sLwRIfmFcSdvJW2twfs2WZ0X0Q5B6POrhnmU+NVgXEk8Rz5PmuCs66qhuU4umJmCBTHVr9LdXKe5NnuHYfJbcg==" saltValue="qyDe/cZJNA74mme2FOfI8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1" priority="1"/>
  </conditionalFormatting>
  <pageMargins left="0.5" right="0.25" top="0.25" bottom="0.25" header="0.3" footer="0.3"/>
  <pageSetup paperSize="5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+Sheet1!B27</f>
        <v>Cherokee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+Sheet1!D27</f>
        <v>51</v>
      </c>
      <c r="E5" s="4"/>
      <c r="F5" s="5"/>
      <c r="G5" s="5"/>
      <c r="H5" s="229">
        <f>+D5</f>
        <v>51</v>
      </c>
      <c r="I5" s="68"/>
      <c r="J5" s="68"/>
      <c r="K5" s="231">
        <f>ROUNDUP(D5*0.23,0)</f>
        <v>12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XgJoBkEVshzxPewzS+2X0wMlaVfQnCZUPiqOq61+inFsQM7hbbN+OPzWxEHoeRVdGFwcXCGvWQ7MrdZjOIbXDA==" saltValue="HW3tQ6i1wI6SLHPGpOEbG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+Sheet1!B27</f>
        <v>Cherokee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+Sheet1!D27</f>
        <v>51</v>
      </c>
      <c r="E5" s="4"/>
      <c r="F5" s="5"/>
      <c r="G5" s="5"/>
      <c r="H5" s="229">
        <f>+D5</f>
        <v>51</v>
      </c>
      <c r="I5" s="68"/>
      <c r="J5" s="68"/>
      <c r="K5" s="231">
        <f>ROUNDUP(D5*0.23,0)</f>
        <v>12</v>
      </c>
      <c r="L5" s="68"/>
      <c r="M5" s="229">
        <f>ROUNDUP(D5*0.5,0)</f>
        <v>26</v>
      </c>
      <c r="N5" s="68"/>
      <c r="O5" s="68"/>
      <c r="P5" s="229">
        <f>ROUNDUP(M5*1.1,0)</f>
        <v>29</v>
      </c>
      <c r="Q5" s="68"/>
      <c r="S5" s="229">
        <f>ROUNDUP(D5*0.5,0)</f>
        <v>26</v>
      </c>
      <c r="T5" s="68"/>
      <c r="U5" s="229">
        <f>ROUNDUP(S5*1.1,0)</f>
        <v>29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94/eFQ/5kQGVUbeKMQJnNaBhzaEIvNeW3USB9Mxw/+VNABzOAnsJR0QdEBeJquknpLTz8Razrg16HRyglzxLxg==" saltValue="cJd3H3zSqvO4oSwv48MKP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80" priority="1"/>
  </conditionalFormatting>
  <pageMargins left="0.5" right="0.25" top="0.25" bottom="0.25" header="0.3" footer="0.3"/>
  <pageSetup paperSize="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+Sheet1!B28</f>
        <v>Chowan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+Sheet1!D28</f>
        <v>45</v>
      </c>
      <c r="E5" s="4"/>
      <c r="F5" s="5"/>
      <c r="G5" s="5"/>
      <c r="H5" s="229">
        <f>+D5</f>
        <v>45</v>
      </c>
      <c r="I5" s="68"/>
      <c r="J5" s="68"/>
      <c r="K5" s="231">
        <f>ROUNDUP(D5*0.23,0)</f>
        <v>11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68U9dRcAXfKjK6/7NR+vX+ot/Tzx1MXSgVm8UiJKewwzebzZvxQol4Lr2juQVJ+2FQzFIYjBlvxjwbjbhIIa1A==" saltValue="Nt8hD4WBktl51cpuhA3Bd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+Sheet1!B28</f>
        <v>Chowan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+Sheet1!D28</f>
        <v>45</v>
      </c>
      <c r="E5" s="4"/>
      <c r="F5" s="5"/>
      <c r="G5" s="5"/>
      <c r="H5" s="229">
        <f>+D5</f>
        <v>45</v>
      </c>
      <c r="I5" s="68"/>
      <c r="J5" s="68"/>
      <c r="K5" s="231">
        <f>ROUNDUP(D5*0.23,0)</f>
        <v>11</v>
      </c>
      <c r="L5" s="68"/>
      <c r="M5" s="229">
        <f>ROUNDUP(D5*0.5,0)</f>
        <v>23</v>
      </c>
      <c r="N5" s="68"/>
      <c r="O5" s="68"/>
      <c r="P5" s="229">
        <f>ROUNDUP(M5*1.1,0)</f>
        <v>26</v>
      </c>
      <c r="Q5" s="68"/>
      <c r="S5" s="229">
        <f>ROUNDUP(D5*0.5,0)</f>
        <v>23</v>
      </c>
      <c r="T5" s="68"/>
      <c r="U5" s="229">
        <f>ROUNDUP(S5*1.1,0)</f>
        <v>26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269"/>
      <c r="U7" s="270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260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271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265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FiyOxch5m3IQ0T/J+inHIxEH4xNrFoGUsS91mZDPRVp3pjRT1Pr+5DAhARUB630KAuXM17t2ImfEMtGegsFmaQ==" saltValue="kcLqqOlRrj1l+EvfGLdrY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9" priority="1"/>
  </conditionalFormatting>
  <pageMargins left="0.5" right="0.25" top="0.25" bottom="0.25" header="0.3" footer="0.3"/>
  <pageSetup paperSize="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+Sheet1!B29</f>
        <v>Clay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+Sheet1!D29</f>
        <v>10</v>
      </c>
      <c r="E5" s="4"/>
      <c r="F5" s="5"/>
      <c r="G5" s="5"/>
      <c r="H5" s="229">
        <f>+D5</f>
        <v>10</v>
      </c>
      <c r="I5" s="68"/>
      <c r="J5" s="68"/>
      <c r="K5" s="231">
        <f>ROUNDUP(D5*0.23,0)</f>
        <v>3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RaDu2ZsJPgYpvKQUj1XDUgwJezqJqnkpwRYb2F5ykR9mpZf64dJSr9L3OfAJc+LfuTW0RWcUEYK7tz6CeIVkYg==" saltValue="FcNppyA0YbJf1EUeakXIG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+Sheet1!B29</f>
        <v>Clay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+Sheet1!D29</f>
        <v>10</v>
      </c>
      <c r="E5" s="4"/>
      <c r="F5" s="5"/>
      <c r="G5" s="5"/>
      <c r="H5" s="229">
        <f>+D5</f>
        <v>10</v>
      </c>
      <c r="I5" s="68"/>
      <c r="J5" s="68"/>
      <c r="K5" s="231">
        <f>ROUNDUP(D5*0.23,0)</f>
        <v>3</v>
      </c>
      <c r="L5" s="68"/>
      <c r="M5" s="229">
        <f>ROUNDUP(D5*0.5,0)</f>
        <v>5</v>
      </c>
      <c r="N5" s="68"/>
      <c r="O5" s="68"/>
      <c r="P5" s="229">
        <f>ROUNDUP(M5*1.1,0)</f>
        <v>6</v>
      </c>
      <c r="Q5" s="68"/>
      <c r="S5" s="229">
        <f>ROUNDUP(D5*0.5,0)</f>
        <v>5</v>
      </c>
      <c r="T5" s="68"/>
      <c r="U5" s="229">
        <f>ROUNDUP(S5*1.1,0)</f>
        <v>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aAYrFvMNxPuP6duYjkplDzv3Su0SM0GP6QX37UWM49t7zHptwid3HFFRPHZmFFV+aIIXdohVqh98tVGl3SpwxQ==" saltValue="J3ucXXU9lR3t6ZG944iv9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8" priority="1"/>
  </conditionalFormatting>
  <pageMargins left="0.5" right="0.25" top="0.25" bottom="0.25" header="0.3" footer="0.3"/>
  <pageSetup paperSize="5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+Sheet1!B30</f>
        <v>Cleveland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+Sheet1!D30</f>
        <v>342</v>
      </c>
      <c r="E5" s="4"/>
      <c r="F5" s="5"/>
      <c r="G5" s="5"/>
      <c r="H5" s="229">
        <f>+D5</f>
        <v>342</v>
      </c>
      <c r="I5" s="68"/>
      <c r="J5" s="68"/>
      <c r="K5" s="231">
        <f>ROUNDUP(D5*0.23,0)</f>
        <v>79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cL3BEBbLE4eIc8K0Mof+Z0shBfMIVij3u/IEz/jITqHx3UMrWy0LWI9B2WLCJksodZXrDBTEoP0rwaWjELmrRw==" saltValue="ySDZSHQjcRJ4LazRI52OX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+Sheet1!B30</f>
        <v>Cleveland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+Sheet1!D30</f>
        <v>342</v>
      </c>
      <c r="E5" s="4"/>
      <c r="F5" s="5"/>
      <c r="G5" s="5"/>
      <c r="H5" s="229">
        <f>+D5</f>
        <v>342</v>
      </c>
      <c r="I5" s="68"/>
      <c r="J5" s="68"/>
      <c r="K5" s="231">
        <f>ROUNDUP(D5*0.23,0)</f>
        <v>79</v>
      </c>
      <c r="L5" s="68"/>
      <c r="M5" s="229">
        <f>ROUNDUP(D5*0.5,0)</f>
        <v>171</v>
      </c>
      <c r="N5" s="68"/>
      <c r="O5" s="68"/>
      <c r="P5" s="229">
        <f>ROUNDUP(M5*1.1,0)</f>
        <v>189</v>
      </c>
      <c r="Q5" s="68"/>
      <c r="S5" s="229">
        <f>ROUNDUP(D5*0.5,0)</f>
        <v>171</v>
      </c>
      <c r="T5" s="68"/>
      <c r="U5" s="229">
        <f>ROUNDUP(S5*1.1,0)</f>
        <v>189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c23/VWMC+8ZIuFzC2J9im2vkjBiTkMKAUOl1Oq5EjHLn9Ze/qmhcxLcXFgrhnNwWAPEzMeg8SyGDmzpTqvDgww==" saltValue="c7KA4YigwSxyn+r5/hh1S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7" priority="1"/>
  </conditionalFormatting>
  <pageMargins left="0.5" right="0.25" top="0.25" bottom="0.2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E49"/>
  <sheetViews>
    <sheetView showGridLines="0" workbookViewId="0">
      <selection activeCell="H8" sqref="H8"/>
    </sheetView>
  </sheetViews>
  <sheetFormatPr defaultColWidth="9.109375" defaultRowHeight="13.8" x14ac:dyDescent="0.3"/>
  <cols>
    <col min="1" max="1" width="1.5546875" style="248" customWidth="1"/>
    <col min="2" max="2" width="9.6640625" style="248" customWidth="1"/>
    <col min="3" max="3" width="18.6640625" style="248" customWidth="1"/>
    <col min="4" max="4" width="8.6640625" style="248" customWidth="1"/>
    <col min="5" max="5" width="10.88671875" style="248" bestFit="1" customWidth="1"/>
    <col min="6" max="6" width="1.44140625" style="248" customWidth="1"/>
    <col min="7" max="7" width="7.109375" style="248" customWidth="1"/>
    <col min="8" max="8" width="11" style="248" bestFit="1" customWidth="1"/>
    <col min="9" max="9" width="1.33203125" style="248" customWidth="1"/>
    <col min="10" max="10" width="7.109375" style="248" customWidth="1"/>
    <col min="11" max="11" width="10" style="248" bestFit="1" customWidth="1"/>
    <col min="12" max="12" width="7.109375" style="248" customWidth="1"/>
    <col min="13" max="13" width="11" style="248" customWidth="1"/>
    <col min="14" max="14" width="0.88671875" style="248" customWidth="1"/>
    <col min="15" max="15" width="7.109375" style="248" customWidth="1"/>
    <col min="16" max="16" width="12" style="248" customWidth="1"/>
    <col min="17" max="17" width="1.5546875" style="248" customWidth="1"/>
    <col min="18" max="18" width="7.109375" style="248" customWidth="1"/>
    <col min="19" max="19" width="11.33203125" style="248" customWidth="1"/>
    <col min="20" max="20" width="7.109375" style="248" customWidth="1"/>
    <col min="21" max="21" width="9.88671875" style="248" bestFit="1" customWidth="1"/>
    <col min="22" max="24" width="9.109375" style="248"/>
    <col min="25" max="25" width="10.33203125" style="248" customWidth="1"/>
    <col min="26" max="26" width="13.5546875" style="248" bestFit="1" customWidth="1"/>
    <col min="27" max="29" width="9.109375" style="248"/>
    <col min="30" max="30" width="10.44140625" style="248" bestFit="1" customWidth="1"/>
    <col min="31" max="31" width="15.33203125" style="248" customWidth="1"/>
    <col min="32" max="16384" width="9.109375" style="248"/>
  </cols>
  <sheetData>
    <row r="1" spans="1:31" s="251" customFormat="1" ht="15.6" x14ac:dyDescent="0.3">
      <c r="A1" s="248"/>
      <c r="B1" s="249" t="s">
        <v>165</v>
      </c>
      <c r="C1" s="249"/>
      <c r="D1" s="250"/>
      <c r="E1" s="250"/>
      <c r="F1" s="250"/>
      <c r="G1" s="250"/>
      <c r="H1" s="250"/>
    </row>
    <row r="2" spans="1:31" ht="11.1" customHeight="1" x14ac:dyDescent="0.3"/>
    <row r="3" spans="1:31" s="252" customFormat="1" ht="17.399999999999999" x14ac:dyDescent="0.35">
      <c r="B3" s="253" t="s">
        <v>32</v>
      </c>
      <c r="C3" s="227" t="str">
        <f>+Sheet1!B8</f>
        <v>Alamance</v>
      </c>
      <c r="D3" s="25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255" t="s">
        <v>4</v>
      </c>
      <c r="C4" s="256"/>
      <c r="D4" s="41"/>
      <c r="E4" s="41"/>
      <c r="F4" s="41"/>
      <c r="G4" s="41"/>
      <c r="H4" s="257" t="s">
        <v>0</v>
      </c>
      <c r="I4" s="258"/>
      <c r="J4" s="258"/>
      <c r="K4" s="257" t="s">
        <v>42</v>
      </c>
      <c r="L4" s="258"/>
      <c r="M4" s="257" t="s">
        <v>1</v>
      </c>
      <c r="N4" s="258"/>
      <c r="O4" s="258"/>
      <c r="P4" s="257" t="s">
        <v>6</v>
      </c>
      <c r="Q4" s="258"/>
      <c r="R4" s="258"/>
      <c r="S4" s="257" t="s">
        <v>153</v>
      </c>
      <c r="T4" s="258"/>
      <c r="U4" s="257" t="s">
        <v>156</v>
      </c>
    </row>
    <row r="5" spans="1:31" x14ac:dyDescent="0.3">
      <c r="B5" s="259" t="s">
        <v>7</v>
      </c>
      <c r="C5" s="260"/>
      <c r="D5" s="228">
        <f>+Sheet1!D8</f>
        <v>283</v>
      </c>
      <c r="E5" s="261"/>
      <c r="F5" s="262"/>
      <c r="G5" s="262"/>
      <c r="H5" s="229">
        <f>+D5</f>
        <v>283</v>
      </c>
      <c r="I5" s="263"/>
      <c r="J5" s="263"/>
      <c r="K5" s="231">
        <f>ROUNDUP(D5*0.23,0)</f>
        <v>66</v>
      </c>
      <c r="L5" s="263"/>
      <c r="M5" s="229">
        <f>ROUNDUP(D5*0.5,0)</f>
        <v>142</v>
      </c>
      <c r="N5" s="263"/>
      <c r="O5" s="263"/>
      <c r="P5" s="229">
        <f>ROUNDUP(M5*1.1,0)</f>
        <v>157</v>
      </c>
      <c r="Q5" s="263"/>
      <c r="S5" s="229">
        <f>ROUNDUP(D5*0.5,0)</f>
        <v>142</v>
      </c>
      <c r="T5" s="263"/>
      <c r="U5" s="229">
        <f>ROUNDUP(S5*1.1,0)</f>
        <v>157</v>
      </c>
    </row>
    <row r="6" spans="1:31" x14ac:dyDescent="0.3">
      <c r="B6" s="264" t="s">
        <v>8</v>
      </c>
      <c r="C6" s="265"/>
      <c r="D6" s="266"/>
      <c r="E6" s="266"/>
      <c r="F6" s="265"/>
      <c r="G6" s="265"/>
      <c r="H6" s="230" t="e">
        <f>ROUNDUP(H5/H9,0)</f>
        <v>#DIV/0!</v>
      </c>
      <c r="I6" s="265"/>
      <c r="J6" s="265"/>
      <c r="K6" s="230" t="e">
        <f>ROUNDUP(K5/K9,0)</f>
        <v>#DIV/0!</v>
      </c>
      <c r="L6" s="265"/>
      <c r="M6" s="230" t="e">
        <f>ROUNDUP(M5/M9,0)</f>
        <v>#DIV/0!</v>
      </c>
      <c r="N6" s="265"/>
      <c r="O6" s="265"/>
      <c r="P6" s="230" t="e">
        <f>ROUNDUP(P5/P9,0)</f>
        <v>#DIV/0!</v>
      </c>
      <c r="Q6" s="265"/>
      <c r="S6" s="230" t="e">
        <f>ROUNDUP(S5/S9,0)</f>
        <v>#DIV/0!</v>
      </c>
      <c r="T6" s="265"/>
      <c r="U6" s="230" t="e">
        <f>ROUNDUP(U5/U9,0)</f>
        <v>#DIV/0!</v>
      </c>
    </row>
    <row r="7" spans="1:31" x14ac:dyDescent="0.3">
      <c r="B7" s="267" t="s">
        <v>9</v>
      </c>
      <c r="C7" s="268"/>
      <c r="D7" s="269"/>
      <c r="E7" s="269"/>
      <c r="F7" s="269"/>
      <c r="G7" s="269"/>
      <c r="H7" s="270"/>
      <c r="I7" s="269"/>
      <c r="J7" s="269"/>
      <c r="K7" s="270"/>
      <c r="L7" s="269"/>
      <c r="M7" s="270"/>
      <c r="N7" s="269"/>
      <c r="O7" s="269"/>
      <c r="P7" s="270"/>
      <c r="Q7" s="269"/>
      <c r="R7" s="258"/>
      <c r="S7" s="270"/>
      <c r="T7" s="269"/>
      <c r="U7" s="270"/>
    </row>
    <row r="8" spans="1:31" x14ac:dyDescent="0.3">
      <c r="B8" s="259" t="s">
        <v>10</v>
      </c>
      <c r="C8" s="260"/>
      <c r="D8" s="260"/>
      <c r="E8" s="260"/>
      <c r="F8" s="260"/>
      <c r="G8" s="260"/>
      <c r="H8" s="11"/>
      <c r="I8" s="260"/>
      <c r="J8" s="260"/>
      <c r="K8" s="231">
        <v>8</v>
      </c>
      <c r="L8" s="260"/>
      <c r="M8" s="11"/>
      <c r="N8" s="260"/>
      <c r="O8" s="260"/>
      <c r="P8" s="226"/>
      <c r="Q8" s="260"/>
      <c r="S8" s="11"/>
      <c r="T8" s="260"/>
      <c r="U8" s="226"/>
    </row>
    <row r="9" spans="1:31" x14ac:dyDescent="0.3">
      <c r="B9" s="54" t="s">
        <v>11</v>
      </c>
      <c r="C9" s="271"/>
      <c r="D9" s="271"/>
      <c r="E9" s="271"/>
      <c r="F9" s="271"/>
      <c r="G9" s="271"/>
      <c r="H9" s="11"/>
      <c r="I9" s="271"/>
      <c r="J9" s="271"/>
      <c r="K9" s="11"/>
      <c r="L9" s="271"/>
      <c r="M9" s="11"/>
      <c r="N9" s="271"/>
      <c r="O9" s="271"/>
      <c r="P9" s="11"/>
      <c r="Q9" s="271"/>
      <c r="S9" s="11"/>
      <c r="T9" s="271"/>
      <c r="U9" s="11"/>
    </row>
    <row r="10" spans="1:31" x14ac:dyDescent="0.3">
      <c r="B10" s="264" t="s">
        <v>40</v>
      </c>
      <c r="C10" s="265"/>
      <c r="D10" s="265"/>
      <c r="E10" s="265"/>
      <c r="F10" s="265"/>
      <c r="G10" s="265"/>
      <c r="H10" s="14"/>
      <c r="I10" s="265"/>
      <c r="J10" s="265"/>
      <c r="K10" s="15"/>
      <c r="L10" s="265"/>
      <c r="M10" s="15"/>
      <c r="N10" s="265"/>
      <c r="O10" s="265"/>
      <c r="P10" s="15"/>
      <c r="Q10" s="265"/>
      <c r="S10" s="15"/>
      <c r="T10" s="265"/>
      <c r="U10" s="15"/>
    </row>
    <row r="11" spans="1:31" x14ac:dyDescent="0.3">
      <c r="B11" s="267" t="s">
        <v>12</v>
      </c>
      <c r="C11" s="268"/>
      <c r="D11" s="269"/>
      <c r="E11" s="269"/>
      <c r="F11" s="269"/>
      <c r="G11" s="269"/>
      <c r="H11" s="270"/>
      <c r="I11" s="269"/>
      <c r="J11" s="269"/>
      <c r="K11" s="270"/>
      <c r="L11" s="269"/>
      <c r="M11" s="270"/>
      <c r="N11" s="269"/>
      <c r="O11" s="269"/>
      <c r="P11" s="270"/>
      <c r="Q11" s="269"/>
      <c r="R11" s="258"/>
      <c r="S11" s="270"/>
      <c r="T11" s="269"/>
      <c r="U11" s="270"/>
    </row>
    <row r="12" spans="1:31" ht="14.4" thickBot="1" x14ac:dyDescent="0.35">
      <c r="B12" s="259" t="s">
        <v>13</v>
      </c>
      <c r="C12" s="260"/>
      <c r="D12" s="260"/>
      <c r="E12" s="260"/>
      <c r="F12" s="260"/>
      <c r="G12" s="272"/>
      <c r="H12" s="171"/>
      <c r="I12" s="260"/>
      <c r="J12" s="260"/>
      <c r="K12" s="234" t="e">
        <f>(K13/K9)</f>
        <v>#DIV/0!</v>
      </c>
      <c r="L12" s="260"/>
      <c r="M12" s="234" t="e">
        <f>(M13/M9)</f>
        <v>#DIV/0!</v>
      </c>
      <c r="N12" s="260"/>
      <c r="O12" s="260"/>
      <c r="P12" s="234" t="e">
        <f>(P13/P9)</f>
        <v>#DIV/0!</v>
      </c>
      <c r="Q12" s="260"/>
      <c r="S12" s="234" t="e">
        <f>(S13/S9)</f>
        <v>#DIV/0!</v>
      </c>
      <c r="T12" s="260"/>
      <c r="U12" s="234" t="e">
        <f>(U13/U9)</f>
        <v>#DIV/0!</v>
      </c>
    </row>
    <row r="13" spans="1:31" ht="15" thickBot="1" x14ac:dyDescent="0.35">
      <c r="B13" s="264" t="s">
        <v>38</v>
      </c>
      <c r="C13" s="271"/>
      <c r="D13" s="232">
        <f>H13+ROUNDUP(H13*0.1,0)+ROUNDUP(M13*0.1,0)+ROUNDUP(S13*0.1,0)</f>
        <v>0</v>
      </c>
      <c r="E13" s="273" t="s">
        <v>33</v>
      </c>
      <c r="F13" s="265"/>
      <c r="G13" s="274"/>
      <c r="H13" s="233">
        <f>IF(H12*H9&gt;D5,D5,H12*H9)</f>
        <v>0</v>
      </c>
      <c r="I13" s="264"/>
      <c r="J13" s="274"/>
      <c r="K13" s="235">
        <f>ROUNDUP(H13*0.23,0)</f>
        <v>0</v>
      </c>
      <c r="L13" s="265"/>
      <c r="M13" s="233">
        <f>ROUNDUP(H13*0.5,0)</f>
        <v>0</v>
      </c>
      <c r="N13" s="264"/>
      <c r="O13" s="274"/>
      <c r="P13" s="236">
        <f>ROUNDUP(M13*1.1,0)</f>
        <v>0</v>
      </c>
      <c r="Q13" s="264"/>
      <c r="S13" s="235">
        <f>ROUNDUP(H13*0.5,0)</f>
        <v>0</v>
      </c>
      <c r="T13" s="274"/>
      <c r="U13" s="236">
        <f>ROUNDUP(S13*1.1,0)</f>
        <v>0</v>
      </c>
      <c r="Y13" s="251"/>
      <c r="Z13" s="251"/>
      <c r="AA13" s="251"/>
      <c r="AB13" s="251"/>
      <c r="AC13" s="251"/>
      <c r="AD13" s="251"/>
    </row>
    <row r="14" spans="1:31" ht="14.4" x14ac:dyDescent="0.3">
      <c r="B14" s="255" t="s">
        <v>148</v>
      </c>
      <c r="C14" s="256"/>
      <c r="D14" s="256"/>
      <c r="E14" s="256"/>
      <c r="F14" s="256"/>
      <c r="G14" s="256"/>
      <c r="H14" s="40"/>
      <c r="I14" s="41"/>
      <c r="J14" s="41"/>
      <c r="K14" s="41"/>
      <c r="L14" s="41"/>
      <c r="M14" s="41"/>
      <c r="N14" s="41"/>
      <c r="O14" s="41"/>
      <c r="P14" s="41"/>
      <c r="Q14" s="41"/>
      <c r="R14" s="258"/>
      <c r="S14" s="258"/>
      <c r="T14" s="41"/>
      <c r="U14" s="103"/>
      <c r="Y14" s="251"/>
      <c r="Z14" s="251"/>
      <c r="AA14" s="251"/>
      <c r="AB14" s="251"/>
      <c r="AC14" s="251"/>
      <c r="AD14" s="251"/>
      <c r="AE14" s="275"/>
    </row>
    <row r="15" spans="1:31" ht="15" customHeight="1" x14ac:dyDescent="0.3">
      <c r="B15" s="383" t="s">
        <v>16</v>
      </c>
      <c r="C15" s="405"/>
      <c r="D15" s="276" t="s">
        <v>35</v>
      </c>
      <c r="E15" s="276" t="s">
        <v>43</v>
      </c>
      <c r="F15" s="277"/>
      <c r="G15" s="276" t="s">
        <v>37</v>
      </c>
      <c r="H15" s="377" t="s">
        <v>0</v>
      </c>
      <c r="I15" s="263"/>
      <c r="J15" s="276" t="s">
        <v>37</v>
      </c>
      <c r="K15" s="377" t="s">
        <v>5</v>
      </c>
      <c r="L15" s="276" t="s">
        <v>37</v>
      </c>
      <c r="M15" s="381" t="s">
        <v>1</v>
      </c>
      <c r="N15" s="263"/>
      <c r="O15" s="276" t="s">
        <v>37</v>
      </c>
      <c r="P15" s="377" t="s">
        <v>6</v>
      </c>
      <c r="Q15" s="263"/>
      <c r="R15" s="276" t="s">
        <v>37</v>
      </c>
      <c r="S15" s="377" t="s">
        <v>153</v>
      </c>
      <c r="T15" s="276" t="s">
        <v>37</v>
      </c>
      <c r="U15" s="377" t="s">
        <v>156</v>
      </c>
      <c r="Y15" s="251"/>
      <c r="Z15" s="251"/>
      <c r="AA15" s="251"/>
      <c r="AB15" s="251"/>
      <c r="AC15" s="251"/>
      <c r="AD15" s="251"/>
    </row>
    <row r="16" spans="1:31" ht="14.4" x14ac:dyDescent="0.3">
      <c r="B16" s="406"/>
      <c r="C16" s="407"/>
      <c r="D16" s="278" t="s">
        <v>36</v>
      </c>
      <c r="E16" s="278" t="s">
        <v>40</v>
      </c>
      <c r="F16" s="24"/>
      <c r="G16" s="278" t="s">
        <v>44</v>
      </c>
      <c r="H16" s="378"/>
      <c r="I16" s="279"/>
      <c r="J16" s="278" t="s">
        <v>44</v>
      </c>
      <c r="K16" s="378"/>
      <c r="L16" s="278" t="s">
        <v>44</v>
      </c>
      <c r="M16" s="382"/>
      <c r="N16" s="279"/>
      <c r="O16" s="278" t="s">
        <v>44</v>
      </c>
      <c r="P16" s="378"/>
      <c r="Q16" s="279"/>
      <c r="R16" s="278" t="s">
        <v>44</v>
      </c>
      <c r="S16" s="378"/>
      <c r="T16" s="278" t="s">
        <v>44</v>
      </c>
      <c r="U16" s="378"/>
      <c r="Y16" s="251"/>
      <c r="Z16" s="251"/>
      <c r="AA16" s="251"/>
      <c r="AB16" s="251"/>
      <c r="AC16" s="251"/>
      <c r="AD16" s="251"/>
    </row>
    <row r="17" spans="2:30" ht="14.4" x14ac:dyDescent="0.3">
      <c r="B17" s="259" t="s">
        <v>3</v>
      </c>
      <c r="C17" s="260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 s="251"/>
      <c r="Z17" s="251"/>
      <c r="AA17" s="251"/>
      <c r="AB17" s="251"/>
      <c r="AC17" s="251"/>
      <c r="AD17" s="251"/>
    </row>
    <row r="18" spans="2:30" ht="14.4" x14ac:dyDescent="0.3">
      <c r="B18" s="54" t="s">
        <v>18</v>
      </c>
      <c r="C18" s="271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 s="251"/>
      <c r="Z18" s="251"/>
      <c r="AA18" s="251"/>
      <c r="AB18" s="251"/>
      <c r="AC18" s="251"/>
      <c r="AD18" s="251"/>
    </row>
    <row r="19" spans="2:30" x14ac:dyDescent="0.3">
      <c r="B19" s="54" t="s">
        <v>19</v>
      </c>
      <c r="C19" s="271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54" t="s">
        <v>20</v>
      </c>
      <c r="C20" s="271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54" t="s">
        <v>21</v>
      </c>
      <c r="C21" s="271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280"/>
    </row>
    <row r="22" spans="2:30" x14ac:dyDescent="0.3">
      <c r="B22" s="54" t="s">
        <v>151</v>
      </c>
      <c r="C22" s="271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54" t="s">
        <v>22</v>
      </c>
      <c r="C23" s="271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264" t="s">
        <v>23</v>
      </c>
      <c r="C24" s="265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54"/>
      <c r="C25" s="271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283" customFormat="1" ht="7.5" customHeight="1" x14ac:dyDescent="0.3">
      <c r="B26" s="281"/>
      <c r="C26" s="28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284"/>
    </row>
    <row r="27" spans="2:30" ht="15" customHeight="1" x14ac:dyDescent="0.3">
      <c r="B27" s="383" t="s">
        <v>25</v>
      </c>
      <c r="C27" s="405"/>
      <c r="D27" s="276" t="s">
        <v>35</v>
      </c>
      <c r="E27" s="276" t="s">
        <v>43</v>
      </c>
      <c r="F27" s="24"/>
      <c r="G27" s="276" t="s">
        <v>37</v>
      </c>
      <c r="H27" s="377" t="s">
        <v>41</v>
      </c>
      <c r="I27" s="54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285"/>
    </row>
    <row r="28" spans="2:30" x14ac:dyDescent="0.3">
      <c r="B28" s="406"/>
      <c r="C28" s="407"/>
      <c r="D28" s="278" t="s">
        <v>36</v>
      </c>
      <c r="E28" s="278" t="s">
        <v>40</v>
      </c>
      <c r="F28" s="24"/>
      <c r="G28" s="278" t="s">
        <v>45</v>
      </c>
      <c r="H28" s="378"/>
      <c r="I28" s="286"/>
      <c r="J28" s="287"/>
      <c r="K28" s="287"/>
      <c r="L28" s="287"/>
      <c r="M28" s="288"/>
      <c r="N28" s="287"/>
      <c r="O28" s="287"/>
      <c r="P28" s="288"/>
      <c r="Q28" s="287"/>
      <c r="R28" s="287"/>
      <c r="S28" s="288"/>
      <c r="T28" s="288"/>
      <c r="U28" s="289"/>
    </row>
    <row r="29" spans="2:30" x14ac:dyDescent="0.3">
      <c r="B29" s="259" t="s">
        <v>154</v>
      </c>
      <c r="C29" s="259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54" t="s">
        <v>26</v>
      </c>
      <c r="C30" s="54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54" t="s">
        <v>27</v>
      </c>
      <c r="C31" s="54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54" t="s">
        <v>28</v>
      </c>
      <c r="C32" s="54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54" t="s">
        <v>29</v>
      </c>
      <c r="C33" s="54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264" t="s">
        <v>30</v>
      </c>
      <c r="C34" s="264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59"/>
      <c r="C35" s="260"/>
      <c r="D35" s="290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291" t="s">
        <v>14</v>
      </c>
      <c r="C36" s="292"/>
      <c r="D36" s="293"/>
      <c r="E36" s="293"/>
      <c r="F36" s="293"/>
      <c r="G36" s="293"/>
      <c r="H36" s="293"/>
      <c r="I36" s="293"/>
      <c r="J36" s="293"/>
      <c r="K36" s="294" t="s">
        <v>34</v>
      </c>
      <c r="L36" s="292"/>
      <c r="M36" s="292"/>
      <c r="N36" s="293"/>
      <c r="O36" s="293"/>
      <c r="P36" s="293"/>
      <c r="Q36" s="293"/>
      <c r="R36" s="293"/>
      <c r="S36" s="293"/>
      <c r="T36" s="293"/>
      <c r="U36" s="295"/>
    </row>
    <row r="37" spans="2:21" x14ac:dyDescent="0.3">
      <c r="B37" s="296" t="s">
        <v>157</v>
      </c>
      <c r="C37" s="265"/>
      <c r="D37" s="265"/>
      <c r="E37" s="241">
        <f>0.5*(($H$8*$H$9*$H$10)+($K$8*$K$9*$K$10))</f>
        <v>0</v>
      </c>
      <c r="F37" s="287"/>
      <c r="G37" s="287"/>
      <c r="H37" s="287"/>
      <c r="I37" s="287"/>
      <c r="J37" s="287"/>
      <c r="K37" s="297" t="s">
        <v>14</v>
      </c>
      <c r="L37" s="298"/>
      <c r="M37" s="298"/>
      <c r="N37" s="299"/>
      <c r="O37" s="299"/>
      <c r="P37" s="239" t="e">
        <f>+E44</f>
        <v>#DIV/0!</v>
      </c>
      <c r="Q37" s="287"/>
      <c r="R37" s="287"/>
      <c r="S37" s="287"/>
      <c r="T37" s="287"/>
      <c r="U37" s="300"/>
    </row>
    <row r="38" spans="2:21" x14ac:dyDescent="0.3">
      <c r="B38" s="296" t="s">
        <v>159</v>
      </c>
      <c r="C38" s="265"/>
      <c r="D38" s="265"/>
      <c r="E38" s="241">
        <f>0.15*(($M$8*$M$9*$M$10)+($P$8*$P$9*$P$10))</f>
        <v>0</v>
      </c>
      <c r="F38" s="287"/>
      <c r="G38" s="287"/>
      <c r="H38" s="287"/>
      <c r="I38" s="287"/>
      <c r="J38" s="287"/>
      <c r="K38" s="301" t="s">
        <v>16</v>
      </c>
      <c r="L38" s="297"/>
      <c r="M38" s="298"/>
      <c r="N38" s="299"/>
      <c r="O38" s="299"/>
      <c r="P38" s="239">
        <f>+H25+K25+M25+P25+S25+U25</f>
        <v>0</v>
      </c>
      <c r="Q38" s="287"/>
      <c r="R38" s="287"/>
      <c r="S38" s="287"/>
      <c r="T38" s="287"/>
      <c r="U38" s="302"/>
    </row>
    <row r="39" spans="2:21" x14ac:dyDescent="0.3">
      <c r="B39" s="296" t="s">
        <v>158</v>
      </c>
      <c r="C39" s="265"/>
      <c r="D39" s="265"/>
      <c r="E39" s="241">
        <f>0.15*(($S$8*$S$9*$S$10)+($U$8*$U$9*$U$10))</f>
        <v>0</v>
      </c>
      <c r="F39" s="287"/>
      <c r="G39" s="287"/>
      <c r="H39" s="287"/>
      <c r="I39" s="287"/>
      <c r="J39" s="287"/>
      <c r="K39" s="301" t="s">
        <v>161</v>
      </c>
      <c r="L39" s="297"/>
      <c r="M39" s="298"/>
      <c r="N39" s="299"/>
      <c r="O39" s="299"/>
      <c r="P39" s="239">
        <f>+H35*0.8</f>
        <v>0</v>
      </c>
      <c r="Q39" s="287"/>
      <c r="R39" s="287"/>
      <c r="S39" s="287"/>
      <c r="T39" s="287"/>
      <c r="U39" s="302"/>
    </row>
    <row r="40" spans="2:21" x14ac:dyDescent="0.3">
      <c r="B40" s="303" t="s">
        <v>160</v>
      </c>
      <c r="C40" s="304"/>
      <c r="D40" s="265"/>
      <c r="E40" s="241">
        <f>+H35*0.2</f>
        <v>0</v>
      </c>
      <c r="F40" s="287"/>
      <c r="G40" s="287"/>
      <c r="H40" s="287"/>
      <c r="I40" s="287"/>
      <c r="J40" s="287"/>
      <c r="K40" s="297"/>
      <c r="L40" s="298"/>
      <c r="M40" s="298"/>
      <c r="N40" s="299"/>
      <c r="O40" s="299"/>
      <c r="P40" s="18"/>
      <c r="Q40" s="287"/>
      <c r="R40" s="287"/>
      <c r="S40" s="287"/>
      <c r="T40" s="287"/>
      <c r="U40" s="302"/>
    </row>
    <row r="41" spans="2:21" x14ac:dyDescent="0.3">
      <c r="B41" s="305" t="s">
        <v>149</v>
      </c>
      <c r="C41" s="299"/>
      <c r="D41" s="299"/>
      <c r="E41" s="242">
        <f>IF($H$12="",0,IF($H$12=0,0,IF($H$12=1,1,IF($H$12=2,2,IF($H$12=3,3,IF($H$12&gt;3,4))))))</f>
        <v>0</v>
      </c>
      <c r="F41" s="287"/>
      <c r="G41" s="287"/>
      <c r="H41" s="287"/>
      <c r="I41" s="287"/>
      <c r="J41" s="287"/>
      <c r="K41" s="306"/>
      <c r="L41" s="307"/>
      <c r="M41" s="307"/>
      <c r="N41" s="308" t="s">
        <v>31</v>
      </c>
      <c r="O41" s="299"/>
      <c r="P41" s="238" t="e">
        <f>SUM(P37:P40)</f>
        <v>#DIV/0!</v>
      </c>
      <c r="Q41" s="287"/>
      <c r="R41" s="287"/>
      <c r="S41" s="287"/>
      <c r="T41" s="287"/>
      <c r="U41" s="302"/>
    </row>
    <row r="42" spans="2:21" x14ac:dyDescent="0.3">
      <c r="B42" s="305" t="s">
        <v>150</v>
      </c>
      <c r="C42" s="299"/>
      <c r="D42" s="307"/>
      <c r="E42" s="94"/>
      <c r="F42" s="287"/>
      <c r="G42" s="287"/>
      <c r="H42" s="287"/>
      <c r="I42" s="287"/>
      <c r="J42" s="287"/>
      <c r="K42" s="309" t="s">
        <v>39</v>
      </c>
      <c r="L42" s="310"/>
      <c r="M42" s="311"/>
      <c r="N42" s="127"/>
      <c r="O42" s="127">
        <v>0.15</v>
      </c>
      <c r="P42" s="243" t="e">
        <f>+P41*O42</f>
        <v>#DIV/0!</v>
      </c>
      <c r="Q42" s="287"/>
      <c r="R42" s="287"/>
      <c r="S42" s="287"/>
      <c r="T42" s="287"/>
      <c r="U42" s="302"/>
    </row>
    <row r="43" spans="2:21" x14ac:dyDescent="0.3">
      <c r="B43" s="305" t="s">
        <v>15</v>
      </c>
      <c r="C43" s="299"/>
      <c r="D43" s="86"/>
      <c r="E43" s="246" t="e">
        <f>($H$12)/($H$6)</f>
        <v>#DIV/0!</v>
      </c>
      <c r="F43" s="312">
        <v>0.1</v>
      </c>
      <c r="G43" s="287"/>
      <c r="H43" s="287"/>
      <c r="I43" s="287"/>
      <c r="J43" s="287"/>
      <c r="K43" s="383" t="s">
        <v>24</v>
      </c>
      <c r="L43" s="385"/>
      <c r="M43" s="385"/>
      <c r="N43" s="385"/>
      <c r="O43" s="387"/>
      <c r="P43" s="403" t="e">
        <f>P41+P42</f>
        <v>#DIV/0!</v>
      </c>
      <c r="Q43" s="287"/>
      <c r="R43" s="287"/>
      <c r="S43" s="287"/>
      <c r="T43" s="287"/>
      <c r="U43" s="302"/>
    </row>
    <row r="44" spans="2:21" ht="12.75" customHeight="1" thickBot="1" x14ac:dyDescent="0.35">
      <c r="B44" s="313" t="s">
        <v>2</v>
      </c>
      <c r="C44" s="314"/>
      <c r="D44" s="315"/>
      <c r="E44" s="247" t="e">
        <f>IF(E43&gt;0.995,((E37+E38+E39+E40)*((E41/8)+F43)),((E37+E38+E39+E40)*((E41/8))))</f>
        <v>#DIV/0!</v>
      </c>
      <c r="F44" s="316"/>
      <c r="G44" s="317"/>
      <c r="H44" s="317"/>
      <c r="I44" s="317"/>
      <c r="J44" s="318"/>
      <c r="K44" s="384"/>
      <c r="L44" s="386"/>
      <c r="M44" s="386"/>
      <c r="N44" s="386"/>
      <c r="O44" s="388"/>
      <c r="P44" s="404"/>
      <c r="Q44" s="316"/>
      <c r="R44" s="317"/>
      <c r="S44" s="317"/>
      <c r="T44" s="317"/>
      <c r="U44" s="319"/>
    </row>
    <row r="45" spans="2:21" ht="15" customHeight="1" x14ac:dyDescent="0.3">
      <c r="B45" s="320" t="str">
        <f>+Sheet1!B113</f>
        <v>Revised 4/24/19</v>
      </c>
    </row>
    <row r="46" spans="2:21" x14ac:dyDescent="0.3">
      <c r="K46" s="321"/>
    </row>
    <row r="47" spans="2:21" x14ac:dyDescent="0.3">
      <c r="E47" s="321"/>
    </row>
    <row r="49" spans="8:8" x14ac:dyDescent="0.3">
      <c r="H49" s="321"/>
    </row>
  </sheetData>
  <sheetProtection algorithmName="SHA-512" hashValue="pLMlrRWqPAf6xhAy02+fUQBbtcc+RTAxosmPNpeuvxgnL5cT6ct3By/gTbbQEuAXWdwv7E/cfPXLSjtNliNtpQ==" saltValue="eSX2xmhnKazF+U5ca6KfwQ==" spinCount="100000" sheet="1" selectLockedCells="1"/>
  <mergeCells count="17">
    <mergeCell ref="B27:C28"/>
    <mergeCell ref="F3:O3"/>
    <mergeCell ref="Q3:U3"/>
    <mergeCell ref="S15:S16"/>
    <mergeCell ref="U15:U16"/>
    <mergeCell ref="H27:H28"/>
    <mergeCell ref="B15:C16"/>
    <mergeCell ref="P43:P44"/>
    <mergeCell ref="H15:H16"/>
    <mergeCell ref="K15:K16"/>
    <mergeCell ref="M15:M16"/>
    <mergeCell ref="P15:P16"/>
    <mergeCell ref="K43:K44"/>
    <mergeCell ref="L43:L44"/>
    <mergeCell ref="M43:M44"/>
    <mergeCell ref="N43:N44"/>
    <mergeCell ref="O43:O44"/>
  </mergeCells>
  <conditionalFormatting sqref="H4">
    <cfRule type="duplicateValues" dxfId="99" priority="1"/>
  </conditionalFormatting>
  <pageMargins left="0.5" right="0.25" top="0.25" bottom="0.25" header="0.3" footer="0.3"/>
  <pageSetup paperSize="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+Sheet1!B31</f>
        <v>Columbus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+Sheet1!D31</f>
        <v>105</v>
      </c>
      <c r="E5" s="4"/>
      <c r="F5" s="5"/>
      <c r="G5" s="5"/>
      <c r="H5" s="229">
        <f>+D5</f>
        <v>105</v>
      </c>
      <c r="I5" s="68"/>
      <c r="J5" s="68"/>
      <c r="K5" s="231">
        <f>ROUNDUP(D5*0.23,0)</f>
        <v>25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ci/8LwUxF9ic6SuxoMTF/GPUxGrjLKo7r6FFSOeWPmgGk/DvSx/dnAsv+NW+2zPNjogGDPw+JsitIx7xli6MzA==" saltValue="eQ2kfp2jMwVwH8JOs16PX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+Sheet1!B31</f>
        <v>Columbus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+Sheet1!D31</f>
        <v>105</v>
      </c>
      <c r="E5" s="4"/>
      <c r="F5" s="5"/>
      <c r="G5" s="5"/>
      <c r="H5" s="229">
        <f>+D5</f>
        <v>105</v>
      </c>
      <c r="I5" s="68"/>
      <c r="J5" s="68"/>
      <c r="K5" s="231">
        <f>ROUNDUP(D5*0.23,0)</f>
        <v>25</v>
      </c>
      <c r="L5" s="68"/>
      <c r="M5" s="229">
        <f>ROUNDUP(D5*0.5,0)</f>
        <v>53</v>
      </c>
      <c r="N5" s="68"/>
      <c r="O5" s="68"/>
      <c r="P5" s="229">
        <f>ROUNDUP(M5*1.1,0)</f>
        <v>59</v>
      </c>
      <c r="Q5" s="68"/>
      <c r="S5" s="229">
        <f>ROUNDUP(D5*0.5,0)</f>
        <v>53</v>
      </c>
      <c r="T5" s="68"/>
      <c r="U5" s="229">
        <f>ROUNDUP(S5*1.1,0)</f>
        <v>59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3/fwYaVXei2ld2F/eM+UzH8DdoQCYRsUFow+A+GiRHh8Wn7/3265lCGMNVZejBo5jEwMoPHUykP5xP2Gbe/ECQ==" saltValue="qJzyNo6GOTx3MjjMJmCv1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6" priority="1"/>
  </conditionalFormatting>
  <pageMargins left="0.5" right="0.25" top="0.25" bottom="0.25" header="0.3" footer="0.3"/>
  <pageSetup paperSize="5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+Sheet1!B32</f>
        <v>Craven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+Sheet1!D32</f>
        <v>215</v>
      </c>
      <c r="E5" s="4"/>
      <c r="F5" s="5"/>
      <c r="G5" s="5"/>
      <c r="H5" s="229">
        <f>+D5</f>
        <v>215</v>
      </c>
      <c r="I5" s="68"/>
      <c r="J5" s="68"/>
      <c r="K5" s="231">
        <f>ROUNDUP(D5*0.23,0)</f>
        <v>50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XcjCDfBvVVwR+LxMd6Ky7XO4vhtVzIfksbm4Inau/GD8WuoepN3ritylehqRHhvEIbl8yYvUPrpl5VUjcNBZHw==" saltValue="GPj/Cote9Q1K2yNUvfMVN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+Sheet1!B32</f>
        <v>Craven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+Sheet1!D32</f>
        <v>215</v>
      </c>
      <c r="E5" s="4"/>
      <c r="F5" s="5"/>
      <c r="G5" s="5"/>
      <c r="H5" s="229">
        <f>+D5</f>
        <v>215</v>
      </c>
      <c r="I5" s="68"/>
      <c r="J5" s="68"/>
      <c r="K5" s="231">
        <f>ROUNDUP(D5*0.23,0)</f>
        <v>50</v>
      </c>
      <c r="L5" s="68"/>
      <c r="M5" s="229">
        <f>ROUNDUP(D5*0.5,0)</f>
        <v>108</v>
      </c>
      <c r="N5" s="68"/>
      <c r="O5" s="68"/>
      <c r="P5" s="229">
        <f>ROUNDUP(M5*1.1,0)</f>
        <v>119</v>
      </c>
      <c r="Q5" s="68"/>
      <c r="S5" s="229">
        <f>ROUNDUP(D5*0.5,0)</f>
        <v>108</v>
      </c>
      <c r="T5" s="68"/>
      <c r="U5" s="229">
        <f>ROUNDUP(S5*1.1,0)</f>
        <v>119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038MKtp9BUt6QL9jwZSXPMgCPYbhrMIqSgkyald7jNOyNfpxrWX5v+3bFKJ84nysh/rrlCe0K1HVqiJRm9XT1g==" saltValue="XmKMs3QCVtULPGBRXcQQw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5" priority="1"/>
  </conditionalFormatting>
  <pageMargins left="0.5" right="0.25" top="0.25" bottom="0.25" header="0.3" footer="0.3"/>
  <pageSetup paperSize="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+Sheet1!B33</f>
        <v>Cumberland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+Sheet1!D33</f>
        <v>543</v>
      </c>
      <c r="E5" s="4"/>
      <c r="F5" s="5"/>
      <c r="G5" s="5"/>
      <c r="H5" s="229">
        <f>+D5</f>
        <v>543</v>
      </c>
      <c r="I5" s="68"/>
      <c r="J5" s="68"/>
      <c r="K5" s="231">
        <f>ROUNDUP(D5*0.23,0)</f>
        <v>125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4" spans="2:14" x14ac:dyDescent="0.3">
      <c r="B44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wapkoNhw+OrRvnRHluWfMmqMDeS5iwmmcHcq2RJZKKIzdCd9mbNX+VwGMrIn/Y/qyzDPDI43ROQzdasKP35/Nw==" saltValue="qazR/NCyaaxu1UfZuHIBx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+Sheet1!B33</f>
        <v>Cumberland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+Sheet1!D33</f>
        <v>543</v>
      </c>
      <c r="E5" s="4"/>
      <c r="F5" s="5"/>
      <c r="G5" s="5"/>
      <c r="H5" s="229">
        <f>+D5</f>
        <v>543</v>
      </c>
      <c r="I5" s="68"/>
      <c r="J5" s="68"/>
      <c r="K5" s="231">
        <f>ROUNDUP(D5*0.23,0)</f>
        <v>125</v>
      </c>
      <c r="L5" s="68"/>
      <c r="M5" s="229">
        <f>ROUNDUP(D5*0.5,0)</f>
        <v>272</v>
      </c>
      <c r="N5" s="68"/>
      <c r="O5" s="68"/>
      <c r="P5" s="229">
        <f>ROUNDUP(M5*1.1,0)</f>
        <v>300</v>
      </c>
      <c r="Q5" s="68"/>
      <c r="S5" s="229">
        <f>ROUNDUP(D5*0.5,0)</f>
        <v>272</v>
      </c>
      <c r="T5" s="68"/>
      <c r="U5" s="229">
        <f>ROUNDUP(S5*1.1,0)</f>
        <v>300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rS//ioS7ILSvsQrfJOauvN64FLlRkNsa1tUkBeN5PkTmSXL+ja5JPaekChKgUXwH2jKwLrj0V7GvqRrT9nD/pw==" saltValue="mGrSONT8xznpYNwDDf2no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4" priority="1"/>
  </conditionalFormatting>
  <pageMargins left="0.5" right="0.25" top="0.25" bottom="0.25" header="0.3" footer="0.3"/>
  <pageSetup paperSize="5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+Sheet1!B34</f>
        <v>Currituck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+Sheet1!D34</f>
        <v>42</v>
      </c>
      <c r="E5" s="4"/>
      <c r="F5" s="5"/>
      <c r="G5" s="5"/>
      <c r="H5" s="229">
        <f>+D5</f>
        <v>42</v>
      </c>
      <c r="I5" s="68"/>
      <c r="J5" s="68"/>
      <c r="K5" s="231">
        <f>ROUNDUP(D5*0.23,0)</f>
        <v>10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Ltn0qkfT5biadWt+vRUmXAjdseiHm685gMkXfyfJgOaqMpMS2x15QVGHIRtQozWHMY8hufXvWLcWjdvwyOyYew==" saltValue="bBb+YZIRPsTgrsFaolVj3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196" t="str">
        <f>+Sheet1!B34</f>
        <v>Currituck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15" t="str">
        <f>+Sheet1!D5</f>
        <v>19-RFP-014644-JJX</v>
      </c>
      <c r="R3" s="415"/>
      <c r="S3" s="415"/>
      <c r="T3" s="415"/>
      <c r="U3" s="415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3">
        <f>+Sheet1!D34</f>
        <v>42</v>
      </c>
      <c r="E5" s="4"/>
      <c r="F5" s="5"/>
      <c r="G5" s="5"/>
      <c r="H5" s="72">
        <f>+D5</f>
        <v>42</v>
      </c>
      <c r="I5" s="68"/>
      <c r="J5" s="68"/>
      <c r="K5" s="176">
        <f>ROUNDUP(D5*0.23,0)</f>
        <v>10</v>
      </c>
      <c r="L5" s="68"/>
      <c r="M5" s="72">
        <f>ROUNDUP(D5*0.5,0)</f>
        <v>21</v>
      </c>
      <c r="N5" s="68"/>
      <c r="O5" s="68"/>
      <c r="P5" s="72">
        <f>ROUNDUP(M5*1.1,0)</f>
        <v>24</v>
      </c>
      <c r="Q5" s="68"/>
      <c r="S5" s="72">
        <f>ROUNDUP(D5*0.5,0)</f>
        <v>21</v>
      </c>
      <c r="T5" s="68"/>
      <c r="U5" s="72">
        <f>ROUNDUP(S5*1.1,0)</f>
        <v>24</v>
      </c>
    </row>
    <row r="6" spans="1:31" x14ac:dyDescent="0.3">
      <c r="B6" s="7" t="s">
        <v>8</v>
      </c>
      <c r="C6" s="9"/>
      <c r="D6" s="8"/>
      <c r="E6" s="8"/>
      <c r="F6" s="9"/>
      <c r="G6" s="9"/>
      <c r="H6" s="10" t="e">
        <f>ROUNDUP(H5/H9,0)</f>
        <v>#DIV/0!</v>
      </c>
      <c r="I6" s="9"/>
      <c r="J6" s="9"/>
      <c r="K6" s="10" t="e">
        <f>ROUNDUP(K5/K9,0)</f>
        <v>#DIV/0!</v>
      </c>
      <c r="L6" s="9"/>
      <c r="M6" s="10" t="e">
        <f>ROUNDUP(M5/M9,0)</f>
        <v>#DIV/0!</v>
      </c>
      <c r="N6" s="9"/>
      <c r="O6" s="9"/>
      <c r="P6" s="10" t="e">
        <f>ROUNDUP(P5/P9,0)</f>
        <v>#DIV/0!</v>
      </c>
      <c r="Q6" s="9"/>
      <c r="S6" s="10" t="e">
        <f>ROUNDUP(S5/S9,0)</f>
        <v>#DIV/0!</v>
      </c>
      <c r="T6" s="9"/>
      <c r="U6" s="1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176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56" t="e">
        <f>(K13/K9)</f>
        <v>#DIV/0!</v>
      </c>
      <c r="L12" s="6"/>
      <c r="M12" s="56" t="e">
        <f>(M13/M9)</f>
        <v>#DIV/0!</v>
      </c>
      <c r="N12" s="6"/>
      <c r="O12" s="6"/>
      <c r="P12" s="56" t="e">
        <f>(P13/P9)</f>
        <v>#DIV/0!</v>
      </c>
      <c r="Q12" s="6"/>
      <c r="S12" s="56" t="e">
        <f>(S13/S9)</f>
        <v>#DIV/0!</v>
      </c>
      <c r="T12" s="6"/>
      <c r="U12" s="56" t="e">
        <f>(U13/U9)</f>
        <v>#DIV/0!</v>
      </c>
    </row>
    <row r="13" spans="1:31" ht="15" thickBot="1" x14ac:dyDescent="0.35">
      <c r="B13" s="7" t="s">
        <v>38</v>
      </c>
      <c r="C13" s="13"/>
      <c r="D13" s="50">
        <f>H13+ROUNDUP(H13*0.1,0)+ROUNDUP(M13*0.1,0)+ROUNDUP(S13*0.1,0)</f>
        <v>0</v>
      </c>
      <c r="E13" s="51" t="s">
        <v>33</v>
      </c>
      <c r="F13" s="9"/>
      <c r="G13" s="43"/>
      <c r="H13" s="71">
        <f>IF(H12*H9&gt;D5,D5,H12*H9)</f>
        <v>0</v>
      </c>
      <c r="I13" s="7"/>
      <c r="J13" s="43"/>
      <c r="K13" s="177">
        <f>ROUNDUP(H13*0.23,0)</f>
        <v>0</v>
      </c>
      <c r="L13" s="9"/>
      <c r="M13" s="71">
        <f>ROUNDUP(H13*0.5,0)</f>
        <v>0</v>
      </c>
      <c r="N13" s="7"/>
      <c r="O13" s="43"/>
      <c r="P13" s="170">
        <f>ROUNDUP(M13*1.1,0)</f>
        <v>0</v>
      </c>
      <c r="Q13" s="7"/>
      <c r="S13" s="177">
        <f>ROUNDUP(H13*0.5,0)</f>
        <v>0</v>
      </c>
      <c r="T13" s="43"/>
      <c r="U13" s="170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6">
        <f>(E17*H10)*ROUNDUP((G17*H13),0)</f>
        <v>0</v>
      </c>
      <c r="I17" s="55"/>
      <c r="J17" s="25">
        <v>1</v>
      </c>
      <c r="K17" s="18">
        <f>(E17*K10)*ROUNDUP((J17*(H13-K13)),0)</f>
        <v>0</v>
      </c>
      <c r="L17" s="25">
        <v>1</v>
      </c>
      <c r="M17" s="18">
        <f>(E17*M10)*(L17*M13)</f>
        <v>0</v>
      </c>
      <c r="N17" s="55"/>
      <c r="O17" s="25">
        <v>1</v>
      </c>
      <c r="P17" s="18">
        <f>(E17*P10)*ROUNDUP((O17*(P13-M13)),0)</f>
        <v>0</v>
      </c>
      <c r="Q17" s="55"/>
      <c r="R17" s="25">
        <v>1</v>
      </c>
      <c r="S17" s="18">
        <f>(E17*S10)*(R17*S13)</f>
        <v>0</v>
      </c>
      <c r="T17" s="25">
        <v>1</v>
      </c>
      <c r="U17" s="18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6">
        <f>(E18*H10)*(G18*H13)</f>
        <v>0</v>
      </c>
      <c r="I18" s="55"/>
      <c r="J18" s="25">
        <v>1</v>
      </c>
      <c r="K18" s="18">
        <f>(E18*K10)*(J18*K13)</f>
        <v>0</v>
      </c>
      <c r="L18" s="25">
        <v>1</v>
      </c>
      <c r="M18" s="18">
        <f>(E18*M10)*(L18*M13)</f>
        <v>0</v>
      </c>
      <c r="N18" s="55"/>
      <c r="O18" s="25">
        <v>1</v>
      </c>
      <c r="P18" s="18">
        <f>(E18*P10)*(O18*P13)</f>
        <v>0</v>
      </c>
      <c r="Q18" s="55"/>
      <c r="R18" s="25">
        <v>1</v>
      </c>
      <c r="S18" s="18">
        <f>(E18*S10)*(R18*S13)</f>
        <v>0</v>
      </c>
      <c r="T18" s="25">
        <v>1</v>
      </c>
      <c r="U18" s="18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6">
        <f>(E19*H10)*(G19*H13)</f>
        <v>0</v>
      </c>
      <c r="I19" s="55"/>
      <c r="J19" s="25">
        <v>1</v>
      </c>
      <c r="K19" s="18">
        <f>(E19*K10)*(J19*K13)</f>
        <v>0</v>
      </c>
      <c r="L19" s="25">
        <v>1</v>
      </c>
      <c r="M19" s="18">
        <f>(E19*M10)*(L19*M13)</f>
        <v>0</v>
      </c>
      <c r="N19" s="55"/>
      <c r="O19" s="25">
        <v>1</v>
      </c>
      <c r="P19" s="18">
        <f>(E19*P10)*(O19*P13)</f>
        <v>0</v>
      </c>
      <c r="Q19" s="55"/>
      <c r="R19" s="25">
        <v>1</v>
      </c>
      <c r="S19" s="18">
        <f>(E19*S10)*(R19*S13)</f>
        <v>0</v>
      </c>
      <c r="T19" s="25">
        <v>1</v>
      </c>
      <c r="U19" s="18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6">
        <f>(E20*H10)*(G20*H13)</f>
        <v>0</v>
      </c>
      <c r="I20" s="55"/>
      <c r="J20" s="25">
        <v>0</v>
      </c>
      <c r="K20" s="18">
        <f>(E20*K10)*(J20*K13)</f>
        <v>0</v>
      </c>
      <c r="L20" s="25">
        <v>1</v>
      </c>
      <c r="M20" s="18">
        <f>(E20*M10)*(L20*M13)</f>
        <v>0</v>
      </c>
      <c r="N20" s="55"/>
      <c r="O20" s="25">
        <v>1</v>
      </c>
      <c r="P20" s="18">
        <f>(E20*P10)*(O20*P13)</f>
        <v>0</v>
      </c>
      <c r="Q20" s="55"/>
      <c r="R20" s="25">
        <v>1</v>
      </c>
      <c r="S20" s="18">
        <f>(E20*S10)*(R20*S13)</f>
        <v>0</v>
      </c>
      <c r="T20" s="25">
        <v>1</v>
      </c>
      <c r="U20" s="18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6">
        <f>(E21*H10)*(G21*H13)</f>
        <v>0</v>
      </c>
      <c r="I21" s="55"/>
      <c r="J21" s="25">
        <v>0</v>
      </c>
      <c r="K21" s="18">
        <f>(E21*K10)*(J21*K13)</f>
        <v>0</v>
      </c>
      <c r="L21" s="96">
        <v>0.75</v>
      </c>
      <c r="M21" s="18">
        <f>(E21*M10)*(L21*M13)</f>
        <v>0</v>
      </c>
      <c r="N21" s="55"/>
      <c r="O21" s="96">
        <v>0.75</v>
      </c>
      <c r="P21" s="18">
        <f>(E21*P10)*(O21*P13)</f>
        <v>0</v>
      </c>
      <c r="Q21" s="55"/>
      <c r="R21" s="96">
        <v>0.75</v>
      </c>
      <c r="S21" s="18">
        <f>(E21*S10)*(R21*S13)</f>
        <v>0</v>
      </c>
      <c r="T21" s="96">
        <v>0.75</v>
      </c>
      <c r="U21" s="18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6">
        <f>(E22*H10)*(G22*H13)</f>
        <v>0</v>
      </c>
      <c r="I22" s="55"/>
      <c r="J22" s="25">
        <v>0</v>
      </c>
      <c r="K22" s="18">
        <f>(E22*K10)*(J22*K13)</f>
        <v>0</v>
      </c>
      <c r="L22" s="96">
        <v>0.25</v>
      </c>
      <c r="M22" s="18">
        <f>(E22*M10)*(L22*M13)</f>
        <v>0</v>
      </c>
      <c r="N22" s="55"/>
      <c r="O22" s="96">
        <v>0.25</v>
      </c>
      <c r="P22" s="18">
        <f>(E22*P10)*(O22*P13)</f>
        <v>0</v>
      </c>
      <c r="Q22" s="55"/>
      <c r="R22" s="96">
        <v>0.25</v>
      </c>
      <c r="S22" s="18">
        <f>(E22*S10)*(R22*S13)</f>
        <v>0</v>
      </c>
      <c r="T22" s="96">
        <v>0.25</v>
      </c>
      <c r="U22" s="18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6">
        <f>(E23*H10)*(G23*H13)</f>
        <v>0</v>
      </c>
      <c r="I23" s="55"/>
      <c r="J23" s="25">
        <v>1</v>
      </c>
      <c r="K23" s="18">
        <f>(E23*K10)*(J23*K13)</f>
        <v>0</v>
      </c>
      <c r="L23" s="25">
        <v>1</v>
      </c>
      <c r="M23" s="18">
        <f>(E23*M10)*(L23*M13)</f>
        <v>0</v>
      </c>
      <c r="N23" s="55"/>
      <c r="O23" s="25">
        <v>1</v>
      </c>
      <c r="P23" s="18">
        <f>(E23*P10)*(O23*P13)</f>
        <v>0</v>
      </c>
      <c r="Q23" s="55"/>
      <c r="R23" s="25">
        <v>1</v>
      </c>
      <c r="S23" s="18">
        <f>(E23*S10)*(R23*S13)</f>
        <v>0</v>
      </c>
      <c r="T23" s="25">
        <v>1</v>
      </c>
      <c r="U23" s="18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6">
        <f>(E24*H10)*(G24*H13)</f>
        <v>0</v>
      </c>
      <c r="I24" s="55"/>
      <c r="J24" s="25">
        <v>0</v>
      </c>
      <c r="K24" s="18">
        <f>(E24*K10)*(J24*K13)</f>
        <v>0</v>
      </c>
      <c r="L24" s="25">
        <v>0.1</v>
      </c>
      <c r="M24" s="18">
        <f>(E24*M10)*(L24*M5)</f>
        <v>0</v>
      </c>
      <c r="N24" s="55"/>
      <c r="O24" s="25">
        <v>0.1</v>
      </c>
      <c r="P24" s="18">
        <f>(E24*P10)*(O24*P13)</f>
        <v>0</v>
      </c>
      <c r="Q24" s="55"/>
      <c r="R24" s="25">
        <v>0.1</v>
      </c>
      <c r="S24" s="18">
        <f>(E24*S10)*(R24*S5)</f>
        <v>0</v>
      </c>
      <c r="T24" s="25">
        <v>0.1</v>
      </c>
      <c r="U24" s="18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0">
        <f>SUM(H17:H24)</f>
        <v>0</v>
      </c>
      <c r="I25" s="30"/>
      <c r="J25" s="46" t="s">
        <v>24</v>
      </c>
      <c r="K25" s="39">
        <f>SUM(K17:K24)</f>
        <v>0</v>
      </c>
      <c r="L25" s="46" t="s">
        <v>24</v>
      </c>
      <c r="M25" s="39">
        <f>SUM(M17:M24)</f>
        <v>0</v>
      </c>
      <c r="N25" s="70"/>
      <c r="O25" s="46" t="s">
        <v>24</v>
      </c>
      <c r="P25" s="39">
        <f>SUM(P17:P24)</f>
        <v>0</v>
      </c>
      <c r="Q25" s="30"/>
      <c r="R25" s="46" t="s">
        <v>24</v>
      </c>
      <c r="S25" s="39">
        <f>SUM(S17:S24)</f>
        <v>0</v>
      </c>
      <c r="T25" s="29" t="s">
        <v>24</v>
      </c>
      <c r="U25" s="20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6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6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6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6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6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6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0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44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18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44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18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44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18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44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84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0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82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19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389" t="e">
        <f>P41+P42</f>
        <v>#DIV/0!</v>
      </c>
      <c r="Q43" s="137" t="s">
        <v>184</v>
      </c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113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390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NseMsVrqKCeOY8jsXR498WXFIwt0jZNzJrQDHUAy1fQQgVq0uJH6W3/Hd7y5JEeQGjz4JVp460PsQDO1SP5/bA==" saltValue="afUEX5OfyP37SFs5vU96A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3" priority="1"/>
  </conditionalFormatting>
  <pageMargins left="0.5" right="0.25" top="0.25" bottom="0.25" header="0.3" footer="0.3"/>
  <pageSetup paperSize="5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194" t="str">
        <f>+Sheet1!B35</f>
        <v>Dare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3">
        <f>+Sheet1!D35</f>
        <v>83</v>
      </c>
      <c r="E5" s="4"/>
      <c r="F5" s="5"/>
      <c r="G5" s="5"/>
      <c r="H5" s="72">
        <f>+D5</f>
        <v>83</v>
      </c>
      <c r="I5" s="68"/>
      <c r="J5" s="68"/>
      <c r="K5" s="176">
        <f>ROUNDUP(D5*0.23,0)</f>
        <v>20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10" t="e">
        <f>ROUNDUP(H5/H9,0)</f>
        <v>#DIV/0!</v>
      </c>
      <c r="I6" s="9"/>
      <c r="J6" s="9"/>
      <c r="K6" s="1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56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50">
        <f>H13+ROUNDUP(H13*0.1,0)</f>
        <v>0</v>
      </c>
      <c r="E13" s="51" t="s">
        <v>33</v>
      </c>
      <c r="F13" s="9"/>
      <c r="G13" s="43"/>
      <c r="H13" s="71">
        <f>IF(H12*H9&gt;D5,D5,H12*H9)</f>
        <v>0</v>
      </c>
      <c r="I13" s="7"/>
      <c r="J13" s="43"/>
      <c r="K13" s="177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6">
        <f>(E17*H10)*(G17*H13)</f>
        <v>0</v>
      </c>
      <c r="I17" s="55"/>
      <c r="J17" s="25">
        <v>1</v>
      </c>
      <c r="K17" s="26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6">
        <f>(E18*H10)*(G18*H13)</f>
        <v>0</v>
      </c>
      <c r="I18" s="55"/>
      <c r="J18" s="25">
        <v>1</v>
      </c>
      <c r="K18" s="26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6">
        <f>(E19*H10)*(G19*H13)</f>
        <v>0</v>
      </c>
      <c r="I19" s="55"/>
      <c r="J19" s="25">
        <v>1</v>
      </c>
      <c r="K19" s="26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6">
        <f>(E20*H10)*(G20*H13)</f>
        <v>0</v>
      </c>
      <c r="I20" s="55"/>
      <c r="J20" s="25">
        <v>0</v>
      </c>
      <c r="K20" s="26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6">
        <f>(E21*H10)*(G21*H13)</f>
        <v>0</v>
      </c>
      <c r="I21" s="55"/>
      <c r="J21" s="25">
        <v>0</v>
      </c>
      <c r="K21" s="26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6">
        <f>(E22*H10)*(G22*H13)</f>
        <v>0</v>
      </c>
      <c r="I22" s="55"/>
      <c r="J22" s="25">
        <v>0</v>
      </c>
      <c r="K22" s="26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6">
        <f>(E23*H10)*(G23*H13)</f>
        <v>0</v>
      </c>
      <c r="I23" s="55"/>
      <c r="J23" s="25">
        <v>1</v>
      </c>
      <c r="K23" s="26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6">
        <f>(E24*H10)*(G24*H13)</f>
        <v>0</v>
      </c>
      <c r="I24" s="55"/>
      <c r="J24" s="25">
        <v>0</v>
      </c>
      <c r="K24" s="26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0">
        <f>SUM(H17:H24)</f>
        <v>0</v>
      </c>
      <c r="I25" s="30"/>
      <c r="J25" s="46" t="s">
        <v>24</v>
      </c>
      <c r="K25" s="39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6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6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6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6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6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6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39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105" t="e">
        <f>+E43</f>
        <v>#DIV/0!</v>
      </c>
    </row>
    <row r="38" spans="2:14" x14ac:dyDescent="0.3">
      <c r="B38" s="108" t="s">
        <v>157</v>
      </c>
      <c r="C38" s="16"/>
      <c r="D38" s="17"/>
      <c r="E38" s="107">
        <f>0.5*(($H$8*$H$9*$H$10)+($K$8*$K$9*$K$10))</f>
        <v>0</v>
      </c>
      <c r="G38" s="161" t="s">
        <v>16</v>
      </c>
      <c r="H38" s="79"/>
      <c r="I38" s="16"/>
      <c r="J38" s="16"/>
      <c r="K38" s="17"/>
      <c r="L38" s="107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168">
        <f>+H35*0.5</f>
        <v>0</v>
      </c>
      <c r="F39" s="99"/>
      <c r="G39" s="161" t="s">
        <v>162</v>
      </c>
      <c r="H39" s="79"/>
      <c r="I39" s="16"/>
      <c r="J39" s="16"/>
      <c r="K39" s="17"/>
      <c r="L39" s="107">
        <f>+H35*0.5</f>
        <v>0</v>
      </c>
    </row>
    <row r="40" spans="2:14" x14ac:dyDescent="0.3">
      <c r="B40" s="108" t="s">
        <v>149</v>
      </c>
      <c r="C40" s="16"/>
      <c r="D40" s="16"/>
      <c r="E40" s="163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109" t="e">
        <f>SUM(L37:L40)</f>
        <v>#DIV/0!</v>
      </c>
    </row>
    <row r="42" spans="2:14" x14ac:dyDescent="0.3">
      <c r="B42" s="108" t="s">
        <v>15</v>
      </c>
      <c r="C42" s="16"/>
      <c r="D42" s="86"/>
      <c r="E42" s="165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110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117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117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QreoWgmvphOL8itdV2+W7oY8c7/CjXDTr9yX1u/wIACrhhAIVD1ympkW6OkHfmV0dPNIJpk4YQY0N4d3WSYR7Q==" saltValue="g7DRCrvn54DNpnv/M4FtA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+Sheet1!B35</f>
        <v>Dare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+Sheet1!D35</f>
        <v>83</v>
      </c>
      <c r="E5" s="4"/>
      <c r="F5" s="5"/>
      <c r="G5" s="5"/>
      <c r="H5" s="229">
        <f>+D5</f>
        <v>83</v>
      </c>
      <c r="I5" s="68"/>
      <c r="J5" s="68"/>
      <c r="K5" s="231">
        <f>ROUNDUP(D5*0.23,0)</f>
        <v>20</v>
      </c>
      <c r="L5" s="68"/>
      <c r="M5" s="229">
        <f>ROUNDUP(D5*0.5,0)</f>
        <v>42</v>
      </c>
      <c r="N5" s="68"/>
      <c r="O5" s="68"/>
      <c r="P5" s="229">
        <f>ROUNDUP(M5*1.1,0)</f>
        <v>47</v>
      </c>
      <c r="Q5" s="68"/>
      <c r="S5" s="229">
        <f>ROUNDUP(D5*0.5,0)</f>
        <v>42</v>
      </c>
      <c r="T5" s="68"/>
      <c r="U5" s="229">
        <f>ROUNDUP(S5*1.1,0)</f>
        <v>47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I0hVXOaSJprFMvxKfEaQ0YwHrEiDbr3bg/kI+U8sFcr+qoR7Nm/pq7zLavIHDpY4u+vIKj5uTwm4ZKiwrCWYWQ==" saltValue="XkqW6PRZn8XMDcUrugfQS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2" priority="1"/>
  </conditionalFormatting>
  <pageMargins left="0.5" right="0.25" top="0.25" bottom="0.2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248" customWidth="1"/>
    <col min="2" max="2" width="9.109375" style="248" customWidth="1"/>
    <col min="3" max="3" width="18.33203125" style="248" customWidth="1"/>
    <col min="4" max="4" width="10.33203125" style="248" customWidth="1"/>
    <col min="5" max="5" width="11.6640625" style="248" customWidth="1"/>
    <col min="6" max="6" width="1.44140625" style="248" customWidth="1"/>
    <col min="7" max="7" width="7.33203125" style="248" customWidth="1"/>
    <col min="8" max="8" width="11" style="248" bestFit="1" customWidth="1"/>
    <col min="9" max="9" width="1.33203125" style="248" customWidth="1"/>
    <col min="10" max="10" width="8.33203125" style="248" customWidth="1"/>
    <col min="11" max="11" width="10.88671875" style="248" customWidth="1"/>
    <col min="12" max="12" width="10.88671875" style="248" bestFit="1" customWidth="1"/>
    <col min="13" max="15" width="9.109375" style="248"/>
    <col min="16" max="16" width="9.88671875" style="248" bestFit="1" customWidth="1"/>
    <col min="17" max="16384" width="9.109375" style="248"/>
  </cols>
  <sheetData>
    <row r="1" spans="1:12" s="251" customFormat="1" ht="15.6" x14ac:dyDescent="0.3">
      <c r="A1" s="248"/>
      <c r="B1" s="249" t="s">
        <v>164</v>
      </c>
      <c r="C1" s="250"/>
      <c r="D1" s="250"/>
      <c r="E1" s="250"/>
      <c r="F1" s="250"/>
      <c r="G1" s="250"/>
    </row>
    <row r="3" spans="1:12" s="252" customFormat="1" ht="17.399999999999999" x14ac:dyDescent="0.35">
      <c r="B3" s="253" t="s">
        <v>32</v>
      </c>
      <c r="C3" s="322" t="str">
        <f>+Sheet1!B9</f>
        <v>Alexander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255" t="s">
        <v>4</v>
      </c>
      <c r="C4" s="256"/>
      <c r="D4" s="41"/>
      <c r="E4" s="41"/>
      <c r="F4" s="41"/>
      <c r="G4" s="41"/>
      <c r="H4" s="257" t="s">
        <v>0</v>
      </c>
      <c r="I4" s="258"/>
      <c r="J4" s="258"/>
      <c r="K4" s="257" t="s">
        <v>42</v>
      </c>
      <c r="L4" s="332"/>
    </row>
    <row r="5" spans="1:12" x14ac:dyDescent="0.3">
      <c r="B5" s="259" t="s">
        <v>7</v>
      </c>
      <c r="C5" s="260"/>
      <c r="D5" s="228">
        <f>+Sheet1!D9</f>
        <v>84</v>
      </c>
      <c r="E5" s="261"/>
      <c r="F5" s="262"/>
      <c r="G5" s="262"/>
      <c r="H5" s="229">
        <f>+D5</f>
        <v>84</v>
      </c>
      <c r="I5" s="263"/>
      <c r="J5" s="263"/>
      <c r="K5" s="231">
        <f>ROUNDUP(D5*0.23,0)</f>
        <v>20</v>
      </c>
      <c r="L5" s="333"/>
    </row>
    <row r="6" spans="1:12" x14ac:dyDescent="0.3">
      <c r="B6" s="264" t="s">
        <v>8</v>
      </c>
      <c r="C6" s="265"/>
      <c r="D6" s="266"/>
      <c r="E6" s="266"/>
      <c r="F6" s="265"/>
      <c r="G6" s="265"/>
      <c r="H6" s="230" t="e">
        <f>ROUNDUP(H5/H9,0)</f>
        <v>#DIV/0!</v>
      </c>
      <c r="I6" s="265"/>
      <c r="J6" s="265"/>
      <c r="K6" s="230" t="e">
        <f>ROUNDUP(K5/K9,0)</f>
        <v>#DIV/0!</v>
      </c>
      <c r="L6" s="274"/>
    </row>
    <row r="7" spans="1:12" x14ac:dyDescent="0.3">
      <c r="B7" s="267" t="s">
        <v>9</v>
      </c>
      <c r="C7" s="268"/>
      <c r="D7" s="269"/>
      <c r="E7" s="269"/>
      <c r="F7" s="269"/>
      <c r="G7" s="269"/>
      <c r="H7" s="270"/>
      <c r="I7" s="269"/>
      <c r="J7" s="269"/>
      <c r="K7" s="270"/>
      <c r="L7" s="334"/>
    </row>
    <row r="8" spans="1:12" x14ac:dyDescent="0.3">
      <c r="B8" s="259" t="s">
        <v>10</v>
      </c>
      <c r="C8" s="260"/>
      <c r="D8" s="260"/>
      <c r="E8" s="260"/>
      <c r="F8" s="260"/>
      <c r="G8" s="260"/>
      <c r="H8" s="11"/>
      <c r="I8" s="260"/>
      <c r="J8" s="260"/>
      <c r="K8" s="231">
        <v>8</v>
      </c>
      <c r="L8" s="272"/>
    </row>
    <row r="9" spans="1:12" x14ac:dyDescent="0.3">
      <c r="B9" s="54" t="s">
        <v>11</v>
      </c>
      <c r="C9" s="271"/>
      <c r="D9" s="271"/>
      <c r="E9" s="271"/>
      <c r="F9" s="271"/>
      <c r="G9" s="271"/>
      <c r="H9" s="11"/>
      <c r="I9" s="271"/>
      <c r="J9" s="271"/>
      <c r="K9" s="11"/>
      <c r="L9" s="335"/>
    </row>
    <row r="10" spans="1:12" x14ac:dyDescent="0.3">
      <c r="B10" s="264" t="s">
        <v>40</v>
      </c>
      <c r="C10" s="265"/>
      <c r="D10" s="265"/>
      <c r="E10" s="265"/>
      <c r="F10" s="265"/>
      <c r="G10" s="265"/>
      <c r="H10" s="14"/>
      <c r="I10" s="265"/>
      <c r="J10" s="265"/>
      <c r="K10" s="15"/>
      <c r="L10" s="274"/>
    </row>
    <row r="11" spans="1:12" x14ac:dyDescent="0.3">
      <c r="B11" s="267" t="s">
        <v>12</v>
      </c>
      <c r="C11" s="268"/>
      <c r="D11" s="269"/>
      <c r="E11" s="269"/>
      <c r="F11" s="269"/>
      <c r="G11" s="269"/>
      <c r="H11" s="270"/>
      <c r="I11" s="269"/>
      <c r="J11" s="269"/>
      <c r="K11" s="270"/>
      <c r="L11" s="334"/>
    </row>
    <row r="12" spans="1:12" ht="14.4" thickBot="1" x14ac:dyDescent="0.35">
      <c r="B12" s="259" t="s">
        <v>13</v>
      </c>
      <c r="C12" s="260"/>
      <c r="D12" s="260"/>
      <c r="E12" s="260"/>
      <c r="F12" s="260"/>
      <c r="G12" s="272"/>
      <c r="H12" s="11"/>
      <c r="I12" s="260"/>
      <c r="J12" s="260"/>
      <c r="K12" s="234" t="e">
        <f>(K13/K9)</f>
        <v>#DIV/0!</v>
      </c>
      <c r="L12" s="272"/>
    </row>
    <row r="13" spans="1:12" ht="14.4" thickBot="1" x14ac:dyDescent="0.35">
      <c r="B13" s="264" t="s">
        <v>38</v>
      </c>
      <c r="C13" s="271"/>
      <c r="D13" s="232">
        <f>H13+ROUNDUP(H13*0.1,0)</f>
        <v>0</v>
      </c>
      <c r="E13" s="273" t="s">
        <v>33</v>
      </c>
      <c r="F13" s="265"/>
      <c r="G13" s="274"/>
      <c r="H13" s="233">
        <f>IF(H12*H9&gt;D5,D5,H12*H9)</f>
        <v>0</v>
      </c>
      <c r="I13" s="264"/>
      <c r="J13" s="274"/>
      <c r="K13" s="235">
        <f>ROUNDUP(H13*0.23,0)</f>
        <v>0</v>
      </c>
      <c r="L13" s="274"/>
    </row>
    <row r="14" spans="1:12" x14ac:dyDescent="0.3">
      <c r="B14" s="255" t="s">
        <v>148</v>
      </c>
      <c r="C14" s="256"/>
      <c r="D14" s="256"/>
      <c r="E14" s="256"/>
      <c r="F14" s="256"/>
      <c r="G14" s="256"/>
      <c r="H14" s="40"/>
      <c r="I14" s="41"/>
      <c r="J14" s="41"/>
      <c r="K14" s="41"/>
      <c r="L14" s="103"/>
    </row>
    <row r="15" spans="1:12" ht="15" customHeight="1" x14ac:dyDescent="0.3">
      <c r="B15" s="383" t="s">
        <v>16</v>
      </c>
      <c r="C15" s="405"/>
      <c r="D15" s="276" t="s">
        <v>35</v>
      </c>
      <c r="E15" s="276" t="s">
        <v>43</v>
      </c>
      <c r="F15" s="277"/>
      <c r="G15" s="276" t="s">
        <v>37</v>
      </c>
      <c r="H15" s="381" t="s">
        <v>0</v>
      </c>
      <c r="I15" s="263"/>
      <c r="J15" s="276" t="s">
        <v>37</v>
      </c>
      <c r="K15" s="377" t="s">
        <v>5</v>
      </c>
      <c r="L15" s="276"/>
    </row>
    <row r="16" spans="1:12" x14ac:dyDescent="0.3">
      <c r="B16" s="406"/>
      <c r="C16" s="407"/>
      <c r="D16" s="278" t="s">
        <v>36</v>
      </c>
      <c r="E16" s="278" t="s">
        <v>40</v>
      </c>
      <c r="F16" s="24"/>
      <c r="G16" s="278" t="s">
        <v>44</v>
      </c>
      <c r="H16" s="382"/>
      <c r="I16" s="279"/>
      <c r="J16" s="278" t="s">
        <v>44</v>
      </c>
      <c r="K16" s="378"/>
      <c r="L16" s="278"/>
    </row>
    <row r="17" spans="2:17" x14ac:dyDescent="0.3">
      <c r="B17" s="259" t="s">
        <v>3</v>
      </c>
      <c r="C17" s="260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54" t="s">
        <v>18</v>
      </c>
      <c r="C18" s="271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54" t="s">
        <v>19</v>
      </c>
      <c r="C19" s="271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54" t="s">
        <v>20</v>
      </c>
      <c r="C20" s="271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54" t="s">
        <v>21</v>
      </c>
      <c r="C21" s="271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54" t="s">
        <v>151</v>
      </c>
      <c r="C22" s="271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54" t="s">
        <v>22</v>
      </c>
      <c r="C23" s="271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264" t="s">
        <v>23</v>
      </c>
      <c r="C24" s="265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54"/>
      <c r="C25" s="271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321"/>
    </row>
    <row r="26" spans="2:17" s="283" customFormat="1" ht="7.5" customHeight="1" x14ac:dyDescent="0.3">
      <c r="B26" s="281"/>
      <c r="C26" s="28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83" t="s">
        <v>25</v>
      </c>
      <c r="C27" s="405"/>
      <c r="D27" s="276" t="s">
        <v>35</v>
      </c>
      <c r="E27" s="276" t="s">
        <v>43</v>
      </c>
      <c r="F27" s="24"/>
      <c r="G27" s="276" t="s">
        <v>37</v>
      </c>
      <c r="H27" s="377" t="s">
        <v>41</v>
      </c>
      <c r="I27" s="54"/>
      <c r="J27" s="336"/>
      <c r="K27" s="336"/>
      <c r="L27" s="337"/>
    </row>
    <row r="28" spans="2:17" x14ac:dyDescent="0.3">
      <c r="B28" s="406"/>
      <c r="C28" s="407"/>
      <c r="D28" s="278" t="s">
        <v>36</v>
      </c>
      <c r="E28" s="278" t="s">
        <v>40</v>
      </c>
      <c r="F28" s="24"/>
      <c r="G28" s="278" t="s">
        <v>45</v>
      </c>
      <c r="H28" s="378"/>
      <c r="I28" s="286"/>
      <c r="J28" s="338"/>
      <c r="K28" s="338"/>
      <c r="L28" s="339"/>
    </row>
    <row r="29" spans="2:17" x14ac:dyDescent="0.3">
      <c r="B29" s="259" t="s">
        <v>154</v>
      </c>
      <c r="C29" s="259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340"/>
    </row>
    <row r="30" spans="2:17" x14ac:dyDescent="0.3">
      <c r="B30" s="54" t="s">
        <v>26</v>
      </c>
      <c r="C30" s="54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54" t="s">
        <v>27</v>
      </c>
      <c r="C31" s="54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54" t="s">
        <v>28</v>
      </c>
      <c r="C32" s="54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54" t="s">
        <v>29</v>
      </c>
      <c r="C33" s="54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264" t="s">
        <v>30</v>
      </c>
      <c r="C34" s="264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54"/>
      <c r="C35" s="271"/>
      <c r="D35" s="24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341" t="s">
        <v>14</v>
      </c>
      <c r="C36" s="342"/>
      <c r="D36" s="342"/>
      <c r="E36" s="343"/>
      <c r="F36" s="379" t="s">
        <v>34</v>
      </c>
      <c r="G36" s="379"/>
      <c r="H36" s="379"/>
      <c r="I36" s="379"/>
      <c r="J36" s="379"/>
      <c r="K36" s="379"/>
      <c r="L36" s="380"/>
    </row>
    <row r="37" spans="2:14" x14ac:dyDescent="0.3">
      <c r="B37" s="344"/>
      <c r="C37" s="345"/>
      <c r="D37" s="345"/>
      <c r="E37" s="346"/>
      <c r="F37" s="305"/>
      <c r="G37" s="304" t="s">
        <v>14</v>
      </c>
      <c r="H37" s="304"/>
      <c r="I37" s="265"/>
      <c r="J37" s="265"/>
      <c r="K37" s="265"/>
      <c r="L37" s="324" t="e">
        <f>+E43</f>
        <v>#DIV/0!</v>
      </c>
    </row>
    <row r="38" spans="2:14" x14ac:dyDescent="0.3">
      <c r="B38" s="305" t="s">
        <v>157</v>
      </c>
      <c r="C38" s="299"/>
      <c r="D38" s="347"/>
      <c r="E38" s="325">
        <f>0.5*(($H$8*$H$9*$H$10)+($K$8*$K$9*$K$10))</f>
        <v>0</v>
      </c>
      <c r="G38" s="348" t="s">
        <v>16</v>
      </c>
      <c r="H38" s="297"/>
      <c r="I38" s="299"/>
      <c r="J38" s="299"/>
      <c r="K38" s="347"/>
      <c r="L38" s="325">
        <f>SUM(H17:H24)+SUM(K17:K24)</f>
        <v>0</v>
      </c>
      <c r="N38" s="321"/>
    </row>
    <row r="39" spans="2:14" x14ac:dyDescent="0.3">
      <c r="B39" s="303" t="s">
        <v>162</v>
      </c>
      <c r="C39" s="298"/>
      <c r="D39" s="299"/>
      <c r="E39" s="326">
        <f>+H35*0.5</f>
        <v>0</v>
      </c>
      <c r="F39" s="298"/>
      <c r="G39" s="348" t="s">
        <v>162</v>
      </c>
      <c r="H39" s="297"/>
      <c r="I39" s="299"/>
      <c r="J39" s="299"/>
      <c r="K39" s="347"/>
      <c r="L39" s="325">
        <f>+H35*0.5</f>
        <v>0</v>
      </c>
    </row>
    <row r="40" spans="2:14" x14ac:dyDescent="0.3">
      <c r="B40" s="305" t="s">
        <v>149</v>
      </c>
      <c r="C40" s="299"/>
      <c r="D40" s="299"/>
      <c r="E40" s="327">
        <f>IF($H$12="",0,IF($H$12=0,0,IF($H$12=1,1,IF($H$12=2,2,IF($H$12=3,3,IF($H$12&gt;3,4))))))</f>
        <v>0</v>
      </c>
      <c r="G40" s="298"/>
      <c r="H40" s="298"/>
      <c r="I40" s="299"/>
      <c r="J40" s="299"/>
      <c r="K40" s="347"/>
      <c r="L40" s="107"/>
    </row>
    <row r="41" spans="2:14" x14ac:dyDescent="0.3">
      <c r="B41" s="349" t="s">
        <v>150</v>
      </c>
      <c r="C41" s="350"/>
      <c r="E41" s="164"/>
      <c r="F41" s="307"/>
      <c r="G41" s="307"/>
      <c r="H41" s="307"/>
      <c r="I41" s="299"/>
      <c r="J41" s="299"/>
      <c r="K41" s="351" t="s">
        <v>31</v>
      </c>
      <c r="L41" s="330" t="e">
        <f>SUM(L37:L40)</f>
        <v>#DIV/0!</v>
      </c>
    </row>
    <row r="42" spans="2:14" x14ac:dyDescent="0.3">
      <c r="B42" s="305" t="s">
        <v>15</v>
      </c>
      <c r="C42" s="299"/>
      <c r="D42" s="86"/>
      <c r="E42" s="328" t="e">
        <f>($H$12)/($H$6)</f>
        <v>#DIV/0!</v>
      </c>
      <c r="F42" s="352">
        <v>0.1</v>
      </c>
      <c r="G42" s="353" t="s">
        <v>39</v>
      </c>
      <c r="H42" s="310"/>
      <c r="I42" s="299"/>
      <c r="J42" s="299"/>
      <c r="K42" s="83">
        <v>0.15</v>
      </c>
      <c r="L42" s="331" t="e">
        <f>+L41*K42</f>
        <v>#DIV/0!</v>
      </c>
    </row>
    <row r="43" spans="2:14" ht="14.4" thickBot="1" x14ac:dyDescent="0.35">
      <c r="B43" s="313" t="s">
        <v>2</v>
      </c>
      <c r="C43" s="314"/>
      <c r="D43" s="315"/>
      <c r="E43" s="329" t="e">
        <f>IF(E42&gt;0.995,((E38+E39)*((E40/8)+F42)),((E38+E39)*((E40/8))))</f>
        <v>#DIV/0!</v>
      </c>
      <c r="F43" s="354"/>
      <c r="G43" s="355" t="s">
        <v>24</v>
      </c>
      <c r="H43" s="355"/>
      <c r="I43" s="356"/>
      <c r="J43" s="356"/>
      <c r="K43" s="357"/>
      <c r="L43" s="329" t="e">
        <f>L41+L42</f>
        <v>#DIV/0!</v>
      </c>
    </row>
    <row r="45" spans="2:14" x14ac:dyDescent="0.3">
      <c r="B45" s="320" t="str">
        <f>+Sheet1!B113</f>
        <v>Revised 4/24/19</v>
      </c>
    </row>
    <row r="46" spans="2:14" x14ac:dyDescent="0.3">
      <c r="E46" s="321"/>
    </row>
    <row r="48" spans="2:14" x14ac:dyDescent="0.3">
      <c r="H48" s="321"/>
    </row>
  </sheetData>
  <sheetProtection algorithmName="SHA-512" hashValue="weoQf9KUyRzw5iqg0cXeHQ8B5zKDQ21py1JbgYdK1snnhwXkOJom7meHQ0D0LkDGqEpH1VXhkT/FVqyCgESOoQ==" saltValue="fXVVCNQTUpkFtIqjvp2/l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194" t="str">
        <f>+Sheet1!B36</f>
        <v>Davidson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3">
        <f>+Sheet1!D36</f>
        <v>368</v>
      </c>
      <c r="E5" s="4"/>
      <c r="F5" s="5"/>
      <c r="G5" s="5"/>
      <c r="H5" s="72">
        <f>+D5</f>
        <v>368</v>
      </c>
      <c r="I5" s="68"/>
      <c r="J5" s="68"/>
      <c r="K5" s="176">
        <f>ROUNDUP(D5*0.23,0)</f>
        <v>85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10" t="e">
        <f>ROUNDUP(H5/H9,0)</f>
        <v>#DIV/0!</v>
      </c>
      <c r="I6" s="9"/>
      <c r="J6" s="9"/>
      <c r="K6" s="1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56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50">
        <f>H13+ROUNDUP(H13*0.1,0)</f>
        <v>0</v>
      </c>
      <c r="E13" s="51" t="s">
        <v>33</v>
      </c>
      <c r="F13" s="9"/>
      <c r="G13" s="43"/>
      <c r="H13" s="71">
        <f>IF(H12*H9&gt;D5,D5,H12*H9)</f>
        <v>0</v>
      </c>
      <c r="I13" s="7"/>
      <c r="J13" s="43"/>
      <c r="K13" s="177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6">
        <f>(E17*H10)*(G17*H13)</f>
        <v>0</v>
      </c>
      <c r="I17" s="55"/>
      <c r="J17" s="25">
        <v>1</v>
      </c>
      <c r="K17" s="26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6">
        <f>(E18*H10)*(G18*H13)</f>
        <v>0</v>
      </c>
      <c r="I18" s="55"/>
      <c r="J18" s="25">
        <v>1</v>
      </c>
      <c r="K18" s="26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6">
        <f>(E19*H10)*(G19*H13)</f>
        <v>0</v>
      </c>
      <c r="I19" s="55"/>
      <c r="J19" s="25">
        <v>1</v>
      </c>
      <c r="K19" s="26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6">
        <f>(E20*H10)*(G20*H13)</f>
        <v>0</v>
      </c>
      <c r="I20" s="55"/>
      <c r="J20" s="25">
        <v>0</v>
      </c>
      <c r="K20" s="26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6">
        <f>(E21*H10)*(G21*H13)</f>
        <v>0</v>
      </c>
      <c r="I21" s="55"/>
      <c r="J21" s="25">
        <v>0</v>
      </c>
      <c r="K21" s="26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6">
        <f>(E22*H10)*(G22*H13)</f>
        <v>0</v>
      </c>
      <c r="I22" s="55"/>
      <c r="J22" s="25">
        <v>0</v>
      </c>
      <c r="K22" s="26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6">
        <f>(E23*H10)*(G23*H13)</f>
        <v>0</v>
      </c>
      <c r="I23" s="55"/>
      <c r="J23" s="25">
        <v>1</v>
      </c>
      <c r="K23" s="26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6">
        <f>(E24*H10)*(G24*H13)</f>
        <v>0</v>
      </c>
      <c r="I24" s="55"/>
      <c r="J24" s="25">
        <v>0</v>
      </c>
      <c r="K24" s="26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0">
        <f>SUM(H17:H24)</f>
        <v>0</v>
      </c>
      <c r="I25" s="30"/>
      <c r="J25" s="46" t="s">
        <v>24</v>
      </c>
      <c r="K25" s="39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6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6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6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6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6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6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39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105" t="e">
        <f>+E43</f>
        <v>#DIV/0!</v>
      </c>
    </row>
    <row r="38" spans="2:14" x14ac:dyDescent="0.3">
      <c r="B38" s="108" t="s">
        <v>157</v>
      </c>
      <c r="C38" s="16"/>
      <c r="D38" s="17"/>
      <c r="E38" s="107">
        <f>0.5*(($H$8*$H$9*$H$10)+($K$8*$K$9*$K$10))</f>
        <v>0</v>
      </c>
      <c r="G38" s="161" t="s">
        <v>16</v>
      </c>
      <c r="H38" s="79"/>
      <c r="I38" s="16"/>
      <c r="J38" s="16"/>
      <c r="K38" s="17"/>
      <c r="L38" s="107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168">
        <f>+H35*0.5</f>
        <v>0</v>
      </c>
      <c r="F39" s="99"/>
      <c r="G39" s="161" t="s">
        <v>162</v>
      </c>
      <c r="H39" s="79"/>
      <c r="I39" s="16"/>
      <c r="J39" s="16"/>
      <c r="K39" s="17"/>
      <c r="L39" s="107">
        <f>+H35*0.5</f>
        <v>0</v>
      </c>
    </row>
    <row r="40" spans="2:14" x14ac:dyDescent="0.3">
      <c r="B40" s="108" t="s">
        <v>149</v>
      </c>
      <c r="C40" s="16"/>
      <c r="D40" s="16"/>
      <c r="E40" s="163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109" t="e">
        <f>SUM(L37:L40)</f>
        <v>#DIV/0!</v>
      </c>
    </row>
    <row r="42" spans="2:14" x14ac:dyDescent="0.3">
      <c r="B42" s="108" t="s">
        <v>15</v>
      </c>
      <c r="C42" s="16"/>
      <c r="D42" s="86"/>
      <c r="E42" s="165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110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117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117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ZUzSNLax1Hl74plWMrEhPI98exMO0lxtWulxbpZLB5aVLfg5wbJZ6V4UcwKycx9wBnlrQpXJa/pM9XN9BPWojQ==" saltValue="g9QouLnbsodqpaduuwIlW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+Sheet1!B36</f>
        <v>Davidson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+Sheet1!D36</f>
        <v>368</v>
      </c>
      <c r="E5" s="4"/>
      <c r="F5" s="5"/>
      <c r="G5" s="5"/>
      <c r="H5" s="229">
        <f>+D5</f>
        <v>368</v>
      </c>
      <c r="I5" s="68"/>
      <c r="J5" s="68"/>
      <c r="K5" s="231">
        <f>ROUNDUP(D5*0.23,0)</f>
        <v>85</v>
      </c>
      <c r="L5" s="68"/>
      <c r="M5" s="229">
        <f>ROUNDUP(D5*0.5,0)</f>
        <v>184</v>
      </c>
      <c r="N5" s="68"/>
      <c r="O5" s="68"/>
      <c r="P5" s="229">
        <f>ROUNDUP(M5*1.1,0)</f>
        <v>203</v>
      </c>
      <c r="Q5" s="68"/>
      <c r="S5" s="229">
        <f>ROUNDUP(D5*0.5,0)</f>
        <v>184</v>
      </c>
      <c r="T5" s="68"/>
      <c r="U5" s="229">
        <f>ROUNDUP(S5*1.1,0)</f>
        <v>203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k/8dxh0p8MHUAYUWgpDnB7gvtE8lORJbIvPRqxo9Ei6GX+dKYkxh1D2VpUvb1gxYHCCjk8gegitUF3dMjoOdUw==" saltValue="8mywpkCy1ejCEi6eCovCX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1" priority="1"/>
  </conditionalFormatting>
  <pageMargins left="0.5" right="0.25" top="0.25" bottom="0.25" header="0.3" footer="0.3"/>
  <pageSetup paperSize="5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+Sheet1!B37</f>
        <v>Davie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+Sheet1!D37</f>
        <v>81</v>
      </c>
      <c r="E5" s="4"/>
      <c r="F5" s="5"/>
      <c r="G5" s="5"/>
      <c r="H5" s="229">
        <f>+D5</f>
        <v>81</v>
      </c>
      <c r="I5" s="68"/>
      <c r="J5" s="68"/>
      <c r="K5" s="231">
        <f>ROUNDUP(D5*0.23,0)</f>
        <v>19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2no194c30kqwo4nlnjcxZ3C9zdBqK0UsFnXsUZuzpu2TrKBiWTZN3OmfeVxqFZ3eMlK+vQBsQOKeJeWn1b0Eew==" saltValue="UEscyilua3YcSy2HupfMy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+Sheet1!B37</f>
        <v>Davie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+Sheet1!D37</f>
        <v>81</v>
      </c>
      <c r="E5" s="4"/>
      <c r="F5" s="5"/>
      <c r="G5" s="5"/>
      <c r="H5" s="229">
        <f>+D5</f>
        <v>81</v>
      </c>
      <c r="I5" s="68"/>
      <c r="J5" s="68"/>
      <c r="K5" s="231">
        <f>ROUNDUP(D5*0.23,0)</f>
        <v>19</v>
      </c>
      <c r="L5" s="68"/>
      <c r="M5" s="229">
        <f>ROUNDUP(D5*0.5,0)</f>
        <v>41</v>
      </c>
      <c r="N5" s="68"/>
      <c r="O5" s="68"/>
      <c r="P5" s="229">
        <f>ROUNDUP(M5*1.1,0)</f>
        <v>46</v>
      </c>
      <c r="Q5" s="68"/>
      <c r="S5" s="229">
        <f>ROUNDUP(D5*0.5,0)</f>
        <v>41</v>
      </c>
      <c r="T5" s="68"/>
      <c r="U5" s="229">
        <f>ROUNDUP(S5*1.1,0)</f>
        <v>46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Swtiya0CdBhaLj5md70Ct/YFvqxs2DQ/7VeZOK5ysfDXSx/n666kou3tEnHv67RQT7VMfye4qnSoZNdQv98RYA==" saltValue="+b0fDkn97/wmJGbh/6Yzs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70" priority="1"/>
  </conditionalFormatting>
  <pageMargins left="0.5" right="0.25" top="0.25" bottom="0.25" header="0.3" footer="0.3"/>
  <pageSetup paperSize="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+Sheet1!B38</f>
        <v>Duplin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+Sheet1!D38</f>
        <v>113</v>
      </c>
      <c r="E5" s="4"/>
      <c r="F5" s="5"/>
      <c r="G5" s="5"/>
      <c r="H5" s="229">
        <f>+D5</f>
        <v>113</v>
      </c>
      <c r="I5" s="68"/>
      <c r="J5" s="68"/>
      <c r="K5" s="231">
        <f>ROUNDUP(D5*0.23,0)</f>
        <v>26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zwIoTZwoA38dtjG991uEs/LDquC+Uv8VOwj/Wk6ZdwimeYwA3Xt9QWvJFb3ZolKmqr3vnHfySJGO2eRs88g1EQ==" saltValue="18dxtkhKUJYPqHD5BBGhl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+Sheet1!B38</f>
        <v>Duplin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+Sheet1!D38</f>
        <v>113</v>
      </c>
      <c r="E5" s="4"/>
      <c r="F5" s="5"/>
      <c r="G5" s="5"/>
      <c r="H5" s="229">
        <f>+D5</f>
        <v>113</v>
      </c>
      <c r="I5" s="68"/>
      <c r="J5" s="68"/>
      <c r="K5" s="231">
        <f>ROUNDUP(D5*0.23,0)</f>
        <v>26</v>
      </c>
      <c r="L5" s="68"/>
      <c r="M5" s="229">
        <f>ROUNDUP(D5*0.5,0)</f>
        <v>57</v>
      </c>
      <c r="N5" s="68"/>
      <c r="O5" s="68"/>
      <c r="P5" s="229">
        <f>ROUNDUP(M5*1.1,0)</f>
        <v>63</v>
      </c>
      <c r="Q5" s="68"/>
      <c r="S5" s="229">
        <f>ROUNDUP(D5*0.5,0)</f>
        <v>57</v>
      </c>
      <c r="T5" s="68"/>
      <c r="U5" s="229">
        <f>ROUNDUP(S5*1.1,0)</f>
        <v>63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EeyEDxP43wIaVJu3RCjLHGJJ9vjXjexbiVxi/GwxNs0RaFVWnm1epp8RIsRxgUBu+nhPIH2akJPJIJ17ikD6gQ==" saltValue="jfprYuyLzwdvqalDrD3/5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9" priority="1"/>
  </conditionalFormatting>
  <pageMargins left="0.5" right="0.25" top="0.25" bottom="0.25" header="0.3" footer="0.3"/>
  <pageSetup paperSize="5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+Sheet1!B39</f>
        <v>Durham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+Sheet1!D39</f>
        <v>545</v>
      </c>
      <c r="E5" s="4"/>
      <c r="F5" s="5"/>
      <c r="G5" s="5"/>
      <c r="H5" s="229">
        <f>+D5</f>
        <v>545</v>
      </c>
      <c r="I5" s="68"/>
      <c r="J5" s="68"/>
      <c r="K5" s="231">
        <f>ROUNDUP(D5*0.23,0)</f>
        <v>126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uaKDhgpONiOVK3jhNeafLp3hJU3/UfiHsNKod9UQZvp+8fzYFfb8I74keXuurrOu3HbXD8amCmq7n4YBabbmEw==" saltValue="kZw4/4rCOCNrGyIk4aSKM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+Sheet1!B39</f>
        <v>Durham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+Sheet1!D39</f>
        <v>545</v>
      </c>
      <c r="E5" s="4"/>
      <c r="F5" s="5"/>
      <c r="G5" s="5"/>
      <c r="H5" s="229">
        <f>+D5</f>
        <v>545</v>
      </c>
      <c r="I5" s="68"/>
      <c r="J5" s="68"/>
      <c r="K5" s="231">
        <f>ROUNDUP(D5*0.23,0)</f>
        <v>126</v>
      </c>
      <c r="L5" s="68"/>
      <c r="M5" s="229">
        <f>ROUNDUP(D5*0.5,0)</f>
        <v>273</v>
      </c>
      <c r="N5" s="68"/>
      <c r="O5" s="68"/>
      <c r="P5" s="229">
        <f>ROUNDUP(M5*1.1,0)</f>
        <v>301</v>
      </c>
      <c r="Q5" s="68"/>
      <c r="S5" s="229">
        <f>ROUNDUP(D5*0.5,0)</f>
        <v>273</v>
      </c>
      <c r="T5" s="68"/>
      <c r="U5" s="229">
        <f>ROUNDUP(S5*1.1,0)</f>
        <v>301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jJy1ECs6HyroYVJP/0nqzaZbcoXrdCDeipnyUtSsStJm8pbzsvRrSmr9xmn3KroHMG2TVNFf+lW9hHX/W4lGCw==" saltValue="dBaApKMgt+2IzG/CaBifC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8" priority="1"/>
  </conditionalFormatting>
  <pageMargins left="0.5" right="0.25" top="0.25" bottom="0.25" header="0.3" footer="0.3"/>
  <pageSetup paperSize="5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+Sheet1!B40</f>
        <v>Edgecombe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+Sheet1!D40</f>
        <v>184</v>
      </c>
      <c r="E5" s="4"/>
      <c r="F5" s="5"/>
      <c r="G5" s="5"/>
      <c r="H5" s="229">
        <f>+D5</f>
        <v>184</v>
      </c>
      <c r="I5" s="68"/>
      <c r="J5" s="68"/>
      <c r="K5" s="231">
        <f>ROUNDUP(D5*0.23,0)</f>
        <v>43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dz0cXyLmXx5u4IQfwVtHb2cGGLgpxocr94shflNldyo4aWa8wKT+xvitsfgY29di1lNi/GJC2v3sUCw6B381fQ==" saltValue="JaXwJSNgZt7zsj/eYIi5o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+Sheet1!B40</f>
        <v>Edgecombe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+Sheet1!D40</f>
        <v>184</v>
      </c>
      <c r="E5" s="4"/>
      <c r="F5" s="5"/>
      <c r="G5" s="5"/>
      <c r="H5" s="229">
        <f>+D5</f>
        <v>184</v>
      </c>
      <c r="I5" s="68"/>
      <c r="J5" s="68"/>
      <c r="K5" s="231">
        <f>ROUNDUP(D5*0.23,0)</f>
        <v>43</v>
      </c>
      <c r="L5" s="68"/>
      <c r="M5" s="229">
        <f>ROUNDUP(D5*0.5,0)</f>
        <v>92</v>
      </c>
      <c r="N5" s="68"/>
      <c r="O5" s="68"/>
      <c r="P5" s="229">
        <f>ROUNDUP(M5*1.1,0)</f>
        <v>102</v>
      </c>
      <c r="Q5" s="68"/>
      <c r="S5" s="229">
        <f>ROUNDUP(D5*0.5,0)</f>
        <v>92</v>
      </c>
      <c r="T5" s="68"/>
      <c r="U5" s="229">
        <f>ROUNDUP(S5*1.1,0)</f>
        <v>102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7" priority="1"/>
  </conditionalFormatting>
  <pageMargins left="0.5" right="0.25" top="0.25" bottom="0.2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+Sheet1!B9</f>
        <v>Alexander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+Sheet1!D9</f>
        <v>84</v>
      </c>
      <c r="E5" s="4"/>
      <c r="F5" s="5"/>
      <c r="G5" s="5"/>
      <c r="H5" s="229">
        <f>+D5</f>
        <v>84</v>
      </c>
      <c r="I5" s="68"/>
      <c r="J5" s="68"/>
      <c r="K5" s="231">
        <f>ROUNDUP(D5*0.23,0)</f>
        <v>20</v>
      </c>
      <c r="L5" s="68"/>
      <c r="M5" s="229">
        <f>ROUNDUP(D5*0.5,0)</f>
        <v>42</v>
      </c>
      <c r="N5" s="68"/>
      <c r="O5" s="68"/>
      <c r="P5" s="229">
        <f>ROUNDUP(M5*1.1,0)</f>
        <v>47</v>
      </c>
      <c r="Q5" s="68"/>
      <c r="S5" s="229">
        <f>ROUNDUP(D5*0.5,0)</f>
        <v>42</v>
      </c>
      <c r="T5" s="68"/>
      <c r="U5" s="229">
        <f>ROUNDUP(S5*1.1,0)</f>
        <v>47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184"/>
      <c r="Q8" s="6"/>
      <c r="S8" s="11"/>
      <c r="T8" s="6"/>
      <c r="U8" s="184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P0CXmvv6Rw4fnxEauKbZz00GxF6duOD22kDNgfxP8fGb1DpUBIn6216rRy/eUyNiEGkhX3419AgJ+7uxpQKQBw==" saltValue="RmK81dhm0KnA7JI4U5YxM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8" priority="1"/>
  </conditionalFormatting>
  <pageMargins left="0.5" right="0.25" top="0.25" bottom="0.25" header="0.3" footer="0.3"/>
  <pageSetup paperSize="5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+Sheet1!B41</f>
        <v>Forsyth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+Sheet1!D41</f>
        <v>840</v>
      </c>
      <c r="E5" s="4"/>
      <c r="F5" s="5"/>
      <c r="G5" s="5"/>
      <c r="H5" s="229">
        <f>+D5</f>
        <v>840</v>
      </c>
      <c r="I5" s="68"/>
      <c r="J5" s="68"/>
      <c r="K5" s="231">
        <f>ROUNDUP(D5*0.23,0)</f>
        <v>194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TGCy6Zyo5POUPxckT6WW/Jd58Q4tKfqKzX01WnnzhIJbrk6fclkAmdfh2OfRG72ncuy9YVBYUnT2NbV1GLU8Rw==" saltValue="wXlBKcnVwS+UnjsscdfiJ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+Sheet1!B41</f>
        <v>Forsyth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+Sheet1!D41</f>
        <v>840</v>
      </c>
      <c r="E5" s="4"/>
      <c r="F5" s="5"/>
      <c r="G5" s="5"/>
      <c r="H5" s="229">
        <f>+D5</f>
        <v>840</v>
      </c>
      <c r="I5" s="68"/>
      <c r="J5" s="68"/>
      <c r="K5" s="231">
        <f>ROUNDUP(D5*0.23,0)</f>
        <v>194</v>
      </c>
      <c r="L5" s="68"/>
      <c r="M5" s="229">
        <f>ROUNDUP(D5*0.5,0)</f>
        <v>420</v>
      </c>
      <c r="N5" s="68"/>
      <c r="O5" s="68"/>
      <c r="P5" s="229">
        <f>ROUNDUP(M5*1.1,0)</f>
        <v>462</v>
      </c>
      <c r="Q5" s="68"/>
      <c r="S5" s="229">
        <f>ROUNDUP(D5*0.5,0)</f>
        <v>420</v>
      </c>
      <c r="T5" s="68"/>
      <c r="U5" s="229">
        <f>ROUNDUP(S5*1.1,0)</f>
        <v>462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fZXpRn4u5ZypxZYu1LdM+mBiDsuy5maB1ERBijDhyhqUWHhC/L3XWOYdxoOQ6W0ilGw/ViW4BVUjbqtx38+pZQ==" saltValue="VB+atVhjmBK1/7iXUVJ4S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6" priority="1"/>
  </conditionalFormatting>
  <pageMargins left="0.5" right="0.25" top="0.25" bottom="0.25" header="0.3" footer="0.3"/>
  <pageSetup paperSize="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+Sheet1!B42</f>
        <v>Franklin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+Sheet1!D42</f>
        <v>111</v>
      </c>
      <c r="E5" s="4"/>
      <c r="F5" s="5"/>
      <c r="G5" s="5"/>
      <c r="H5" s="229">
        <f>+D5</f>
        <v>111</v>
      </c>
      <c r="I5" s="68"/>
      <c r="J5" s="68"/>
      <c r="K5" s="231">
        <f>ROUNDUP(D5*0.23,0)</f>
        <v>26</v>
      </c>
      <c r="L5" s="101"/>
    </row>
    <row r="6" spans="1:20" x14ac:dyDescent="0.3">
      <c r="B6" s="7" t="s">
        <v>8</v>
      </c>
      <c r="C6" s="9"/>
      <c r="D6" s="35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GKv3YrH7DtbGjEBGasDLUPCrlCriBH0OiRMNyMtvuQ6jGueznYwYk6oopjiiPj0KIv0PEZJ0UmJhrogxxjTs8w==" saltValue="C/TmjotR+J5GuhkIK773V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+Sheet1!B42</f>
        <v>Franklin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+Sheet1!D42</f>
        <v>111</v>
      </c>
      <c r="E5" s="4"/>
      <c r="F5" s="5"/>
      <c r="G5" s="5"/>
      <c r="H5" s="229">
        <f>+D5</f>
        <v>111</v>
      </c>
      <c r="I5" s="68"/>
      <c r="J5" s="68"/>
      <c r="K5" s="231">
        <f>ROUNDUP(D5*0.23,0)</f>
        <v>26</v>
      </c>
      <c r="L5" s="68"/>
      <c r="M5" s="229">
        <f>ROUNDUP(D5*0.5,0)</f>
        <v>56</v>
      </c>
      <c r="N5" s="68"/>
      <c r="O5" s="68"/>
      <c r="P5" s="229">
        <f>ROUNDUP(M5*1.1,0)</f>
        <v>62</v>
      </c>
      <c r="Q5" s="68"/>
      <c r="S5" s="229">
        <f>ROUNDUP(D5*0.5,0)</f>
        <v>56</v>
      </c>
      <c r="T5" s="68"/>
      <c r="U5" s="229">
        <f>ROUNDUP(S5*1.1,0)</f>
        <v>62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Q+a0oPCscKwcC9Gfpjaeqcbf2FORYYRzxyzypbfX148FjoyRPxg1RcfPZsBw2tUqwokPBq/gVDHpIxPZHg6Avg==" saltValue="pWzxg6gi0+ZWolniZLKs5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5" priority="1"/>
  </conditionalFormatting>
  <pageMargins left="0.5" right="0.25" top="0.25" bottom="0.25" header="0.3" footer="0.3"/>
  <pageSetup paperSize="5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+Sheet1!B43</f>
        <v>Gaston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+Sheet1!D43</f>
        <v>510</v>
      </c>
      <c r="E5" s="4"/>
      <c r="F5" s="5"/>
      <c r="G5" s="5"/>
      <c r="H5" s="229">
        <f>+D5</f>
        <v>510</v>
      </c>
      <c r="I5" s="68"/>
      <c r="J5" s="68"/>
      <c r="K5" s="231">
        <f>ROUNDUP(D5*0.23,0)</f>
        <v>118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TJeRHp4ssLyEd9JSP6QHVygncvCZ1v9PyXv83wZxcLDmKSjnkRcHHrxDCifbiU1Bd06GrAk0gOMxloGOOqPbzQ==" saltValue="JSm2mn5hxmyKaiU/xIGVjg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+Sheet1!B43</f>
        <v>Gaston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+Sheet1!D43</f>
        <v>510</v>
      </c>
      <c r="E5" s="4"/>
      <c r="F5" s="5"/>
      <c r="G5" s="5"/>
      <c r="H5" s="229">
        <f>+D5</f>
        <v>510</v>
      </c>
      <c r="I5" s="68"/>
      <c r="J5" s="68"/>
      <c r="K5" s="231">
        <f>ROUNDUP(D5*0.23,0)</f>
        <v>118</v>
      </c>
      <c r="L5" s="68"/>
      <c r="M5" s="229">
        <f>ROUNDUP(D5*0.5,0)</f>
        <v>255</v>
      </c>
      <c r="N5" s="68"/>
      <c r="O5" s="68"/>
      <c r="P5" s="229">
        <f>ROUNDUP(M5*1.1,0)</f>
        <v>281</v>
      </c>
      <c r="Q5" s="68"/>
      <c r="S5" s="229">
        <f>ROUNDUP(D5*0.5,0)</f>
        <v>255</v>
      </c>
      <c r="T5" s="68"/>
      <c r="U5" s="229">
        <f>ROUNDUP(S5*1.1,0)</f>
        <v>281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4" priority="1"/>
  </conditionalFormatting>
  <pageMargins left="0.5" right="0.25" top="0.25" bottom="0.25" header="0.3" footer="0.3"/>
  <pageSetup paperSize="5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+Sheet1!B44</f>
        <v>Gates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+Sheet1!D44</f>
        <v>21</v>
      </c>
      <c r="E5" s="4"/>
      <c r="F5" s="5"/>
      <c r="G5" s="5"/>
      <c r="H5" s="229">
        <f>+D5</f>
        <v>21</v>
      </c>
      <c r="I5" s="68"/>
      <c r="J5" s="68"/>
      <c r="K5" s="231">
        <f>ROUNDUP(D5*0.23,0)</f>
        <v>5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FSpfpEiVrL1fMG9+REoVNYgXMHGI18d8YJZ01bZdKfIxooP0wayLOfpWARD9sBOliToqqT9sW7KN8kspQF0dUg==" saltValue="W5NZT2oavs25y5M+8nwkj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+Sheet1!B44</f>
        <v>Gates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+Sheet1!D44</f>
        <v>21</v>
      </c>
      <c r="E5" s="4"/>
      <c r="F5" s="5"/>
      <c r="G5" s="5"/>
      <c r="H5" s="229">
        <f>+D5</f>
        <v>21</v>
      </c>
      <c r="I5" s="68"/>
      <c r="J5" s="68"/>
      <c r="K5" s="231">
        <f>ROUNDUP(D5*0.23,0)</f>
        <v>5</v>
      </c>
      <c r="L5" s="68"/>
      <c r="M5" s="229">
        <f>ROUNDUP(D5*0.5,0)</f>
        <v>11</v>
      </c>
      <c r="N5" s="68"/>
      <c r="O5" s="68"/>
      <c r="P5" s="229">
        <f>ROUNDUP(M5*1.1,0)</f>
        <v>13</v>
      </c>
      <c r="Q5" s="68"/>
      <c r="S5" s="229">
        <f>ROUNDUP(D5*0.5,0)</f>
        <v>11</v>
      </c>
      <c r="T5" s="68"/>
      <c r="U5" s="229">
        <f>ROUNDUP(S5*1.1,0)</f>
        <v>13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zbWbxm2w66SlnRqPxwXwWMwnHtLt78QByRhgrcMIc3jdG1oyT8iuMd+zUKSVczvNW1glaT4dMs0H7CuZNOLYzA==" saltValue="DWvYCsXTv0GN59VAPsIDe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3" priority="1"/>
  </conditionalFormatting>
  <pageMargins left="0.5" right="0.25" top="0.25" bottom="0.25" header="0.3" footer="0.3"/>
  <pageSetup paperSize="5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+Sheet1!B45</f>
        <v>Graham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+Sheet1!D45</f>
        <v>17</v>
      </c>
      <c r="E5" s="4"/>
      <c r="F5" s="5"/>
      <c r="G5" s="5"/>
      <c r="H5" s="229">
        <f>+D5</f>
        <v>17</v>
      </c>
      <c r="I5" s="68"/>
      <c r="J5" s="68"/>
      <c r="K5" s="231">
        <f>ROUNDUP(D5*0.23,0)</f>
        <v>4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ud694BbImP99JNvPUJtIwjkn7I2uP+dcaP2ARb615fls3sVkcnJQs+j3Z/4+w7D8j39hTlKNlke49u1s05IlNA==" saltValue="f6LfD2IhtvJISLnRLV5dZ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+Sheet1!B45</f>
        <v>Graham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+Sheet1!D45</f>
        <v>17</v>
      </c>
      <c r="E5" s="4"/>
      <c r="F5" s="5"/>
      <c r="G5" s="5"/>
      <c r="H5" s="229">
        <f>+D5</f>
        <v>17</v>
      </c>
      <c r="I5" s="68"/>
      <c r="J5" s="68"/>
      <c r="K5" s="231">
        <f>ROUNDUP(D5*0.23,0)</f>
        <v>4</v>
      </c>
      <c r="L5" s="68"/>
      <c r="M5" s="229">
        <f>ROUNDUP(D5*0.5,0)</f>
        <v>9</v>
      </c>
      <c r="N5" s="68"/>
      <c r="O5" s="68"/>
      <c r="P5" s="229">
        <f>ROUNDUP(M5*1.1,0)</f>
        <v>10</v>
      </c>
      <c r="Q5" s="68"/>
      <c r="S5" s="229">
        <f>ROUNDUP(D5*0.5,0)</f>
        <v>9</v>
      </c>
      <c r="T5" s="68"/>
      <c r="U5" s="229">
        <f>ROUNDUP(S5*1.1,0)</f>
        <v>10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+D9h0GmresuGdaNcWSK3ZGgMSOvXN0Y+SCR1JN/OBeCB1al0Iq58KfRMD+ur/wUHI01/BISN0Bp6CLfKqNsZMg==" saltValue="wyY9iDn99eID/1vV6CoCw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2" priority="1"/>
  </conditionalFormatting>
  <pageMargins left="0.5" right="0.25" top="0.25" bottom="0.2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6384" width="9.109375" style="1"/>
  </cols>
  <sheetData>
    <row r="1" spans="1:12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12" s="75" customFormat="1" ht="17.399999999999999" x14ac:dyDescent="0.35">
      <c r="B3" s="73" t="s">
        <v>32</v>
      </c>
      <c r="C3" s="322" t="str">
        <f>+Sheet1!B10</f>
        <v>Alleghany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12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12" x14ac:dyDescent="0.3">
      <c r="B5" s="2" t="s">
        <v>7</v>
      </c>
      <c r="C5" s="6"/>
      <c r="D5" s="228">
        <f>+Sheet1!D10</f>
        <v>19</v>
      </c>
      <c r="E5" s="4"/>
      <c r="F5" s="5"/>
      <c r="G5" s="5"/>
      <c r="H5" s="229">
        <f>+D5</f>
        <v>19</v>
      </c>
      <c r="I5" s="68"/>
      <c r="J5" s="68"/>
      <c r="K5" s="231">
        <f>ROUNDUP(D5*0.23,0)</f>
        <v>5</v>
      </c>
      <c r="L5" s="101"/>
    </row>
    <row r="6" spans="1:12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12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12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12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</row>
    <row r="10" spans="1:12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12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12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12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12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12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12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I9OE25/wa01SG4zFBx0IH/ZxrVhG3x47OYQwo9Whi1TRV0t4k2CSkt3As0uYFyE3xHUXQ0bZy5ZYISMDHWIKCg==" saltValue="Sl9EXNBSVYk6trLpF1wEY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+Sheet1!B46</f>
        <v>Granville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+Sheet1!D46</f>
        <v>84</v>
      </c>
      <c r="E5" s="4"/>
      <c r="F5" s="5"/>
      <c r="G5" s="5"/>
      <c r="H5" s="229">
        <f>+D5</f>
        <v>84</v>
      </c>
      <c r="I5" s="68"/>
      <c r="J5" s="68"/>
      <c r="K5" s="231">
        <f>ROUNDUP(D5*0.23,0)</f>
        <v>20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(L37+L38+L40)*K42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P23/VUDxe1VVbsPIEbpufbHXIyTOCLNz/jxsoIOsiu/KX8PL+Cqol0Soqy1Yg+o9/jsnFiQ83e4EiLDWCPoQAw==" saltValue="TMl3GsrqmuZy/iQLmR3BQ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+Sheet1!B46</f>
        <v>Granville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+Sheet1!D46</f>
        <v>84</v>
      </c>
      <c r="E5" s="4"/>
      <c r="F5" s="5"/>
      <c r="G5" s="5"/>
      <c r="H5" s="229">
        <f>+D5</f>
        <v>84</v>
      </c>
      <c r="I5" s="68"/>
      <c r="J5" s="68"/>
      <c r="K5" s="231">
        <f>ROUNDUP(D5*0.23,0)</f>
        <v>20</v>
      </c>
      <c r="L5" s="68"/>
      <c r="M5" s="229">
        <f>ROUNDUP(D5*0.5,0)</f>
        <v>42</v>
      </c>
      <c r="N5" s="68"/>
      <c r="O5" s="68"/>
      <c r="P5" s="229">
        <f>ROUNDUP(M5*1.1,0)</f>
        <v>47</v>
      </c>
      <c r="Q5" s="68"/>
      <c r="S5" s="229">
        <f>ROUNDUP(D5*0.5,0)</f>
        <v>42</v>
      </c>
      <c r="T5" s="68"/>
      <c r="U5" s="229">
        <f>ROUNDUP(S5*1.1,0)</f>
        <v>47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3xz1C/W4Iy/kzGXslVQjkFL02q1cuEcSZvhwutwz2FKGAYFvCQkCHe0LDhxBJCd8nWFs6SbqNZSslq0W0uLK1Q==" saltValue="hDWcZNbsTgGaJN8v4MLaz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1" priority="1"/>
  </conditionalFormatting>
  <pageMargins left="0.5" right="0.25" top="0.25" bottom="0.25" header="0.3" footer="0.3"/>
  <pageSetup paperSize="5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+Sheet1!B47</f>
        <v>Greene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+Sheet1!D47</f>
        <v>39</v>
      </c>
      <c r="E5" s="4"/>
      <c r="F5" s="5"/>
      <c r="G5" s="5"/>
      <c r="H5" s="229">
        <f>+D5</f>
        <v>39</v>
      </c>
      <c r="I5" s="68"/>
      <c r="J5" s="68"/>
      <c r="K5" s="231">
        <f>ROUNDUP(D5*0.23,0)</f>
        <v>9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p7jJnQcp+aXQUVmwmY203LLRBEBtCKAEvh6IqpsAILAidpaFpcu4P1Zn1qVcWzypHvQLOa+NtKMmgu+tbLa8VA==" saltValue="fqmmEnNDUpzf9ZrJzKJE+w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+Sheet1!B47</f>
        <v>Greene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+Sheet1!D47</f>
        <v>39</v>
      </c>
      <c r="E5" s="4"/>
      <c r="F5" s="5"/>
      <c r="G5" s="5"/>
      <c r="H5" s="229">
        <f>+D5</f>
        <v>39</v>
      </c>
      <c r="I5" s="68"/>
      <c r="J5" s="68"/>
      <c r="K5" s="231">
        <f>ROUNDUP(D5*0.23,0)</f>
        <v>9</v>
      </c>
      <c r="L5" s="68"/>
      <c r="M5" s="229">
        <f>ROUNDUP(D5*0.5,0)</f>
        <v>20</v>
      </c>
      <c r="N5" s="68"/>
      <c r="O5" s="68"/>
      <c r="P5" s="229">
        <f>ROUNDUP(M5*1.1,0)</f>
        <v>22</v>
      </c>
      <c r="Q5" s="68"/>
      <c r="S5" s="229">
        <f>ROUNDUP(D5*0.5,0)</f>
        <v>20</v>
      </c>
      <c r="T5" s="68"/>
      <c r="U5" s="229">
        <f>ROUNDUP(S5*1.1,0)</f>
        <v>22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N0/e2aXcqsRo3a4oq6t06V8hGS+t7uIvDxC07vO9gnBekdQ5oVahyMpCgWhDGBPlgY7bQXCmNGng98mKwOIrpA==" saltValue="PfU0sOIOOLiGZ0W7YEORz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60" priority="1"/>
  </conditionalFormatting>
  <pageMargins left="0.5" right="0.25" top="0.25" bottom="0.25" header="0.3" footer="0.3"/>
  <pageSetup paperSize="5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+Sheet1!B48</f>
        <v>Guilford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+Sheet1!D48</f>
        <v>997</v>
      </c>
      <c r="E5" s="4"/>
      <c r="F5" s="5"/>
      <c r="G5" s="5"/>
      <c r="H5" s="229">
        <f>+D5</f>
        <v>997</v>
      </c>
      <c r="I5" s="68"/>
      <c r="J5" s="68"/>
      <c r="K5" s="231">
        <f>ROUNDUP(D5*0.23,0)</f>
        <v>230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cSkHZfIeMkwWOpIgmurhd+3fcDef8jsmO8fI2wdcY8COTkKHdgYeLTKJaGX9oia+azivDBC842m3mz57lfHjkw==" saltValue="SGxWq0SyzBl4yjE8moPBG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+Sheet1!B48</f>
        <v>Guilford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+Sheet1!D48</f>
        <v>997</v>
      </c>
      <c r="E5" s="4"/>
      <c r="F5" s="5"/>
      <c r="G5" s="5"/>
      <c r="H5" s="229">
        <f>+D5</f>
        <v>997</v>
      </c>
      <c r="I5" s="68"/>
      <c r="J5" s="68"/>
      <c r="K5" s="231">
        <f>ROUNDUP(D5*0.23,0)</f>
        <v>230</v>
      </c>
      <c r="L5" s="68"/>
      <c r="M5" s="229">
        <f>ROUNDUP(D5*0.5,0)</f>
        <v>499</v>
      </c>
      <c r="N5" s="68"/>
      <c r="O5" s="68"/>
      <c r="P5" s="229">
        <f>ROUNDUP(M5*1.1,0)</f>
        <v>549</v>
      </c>
      <c r="Q5" s="68"/>
      <c r="S5" s="229">
        <f>ROUNDUP(D5*0.5,0)</f>
        <v>499</v>
      </c>
      <c r="T5" s="68"/>
      <c r="U5" s="229">
        <f>ROUNDUP(S5*1.1,0)</f>
        <v>549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NVEa/A3oRFacSpynIXWw0udjUlU5c1QhmwQaMn7MP04As6grmTaIWfqwIE/kmLGZ/B0t9QckQTgxUnShcVGg6Q==" saltValue="bY8jNXKU9QObuwQHMSVVc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9" priority="1"/>
  </conditionalFormatting>
  <pageMargins left="0.5" right="0.25" top="0.25" bottom="0.25" header="0.3" footer="0.3"/>
  <pageSetup paperSize="5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+Sheet1!B49</f>
        <v>Halifax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+Sheet1!D49</f>
        <v>152</v>
      </c>
      <c r="E5" s="4"/>
      <c r="F5" s="5"/>
      <c r="G5" s="5"/>
      <c r="H5" s="229">
        <f>+D5</f>
        <v>152</v>
      </c>
      <c r="I5" s="68"/>
      <c r="J5" s="68"/>
      <c r="K5" s="231">
        <f>ROUNDUP(D5*0.23,0)</f>
        <v>35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Urne71Egs33mfmR6e8EtUKZNcL95200mqhZcy/dhTEqdrmEPrB0jObHzJc/fU9w3VJJ9BGH/4YR14ex9MPKxUw==" saltValue="T2SqhFyfCK+N+OG5/MuK1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+Sheet1!B49</f>
        <v>Halifax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+Sheet1!D49</f>
        <v>152</v>
      </c>
      <c r="E5" s="4"/>
      <c r="F5" s="5"/>
      <c r="G5" s="5"/>
      <c r="H5" s="229">
        <f>+D5</f>
        <v>152</v>
      </c>
      <c r="I5" s="68"/>
      <c r="J5" s="68"/>
      <c r="K5" s="231">
        <f>ROUNDUP(D5*0.23,0)</f>
        <v>35</v>
      </c>
      <c r="L5" s="68"/>
      <c r="M5" s="229">
        <f>ROUNDUP(D5*0.5,0)</f>
        <v>76</v>
      </c>
      <c r="N5" s="68"/>
      <c r="O5" s="68"/>
      <c r="P5" s="229">
        <f>ROUNDUP(M5*1.1,0)</f>
        <v>84</v>
      </c>
      <c r="Q5" s="68"/>
      <c r="S5" s="229">
        <f>ROUNDUP(D5*0.5,0)</f>
        <v>76</v>
      </c>
      <c r="T5" s="68"/>
      <c r="U5" s="229">
        <f>ROUNDUP(S5*1.1,0)</f>
        <v>84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1k7/n5Fi8sZgQKaBewPObb/KaQ3REWvVCaqYPZ2gzro4+UV2+xY0KIz8b0N61E9dP+ec0g9SQPtPqpcKdoholg==" saltValue="db8wpF0hseeZVIxEnmOr/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8" priority="1"/>
  </conditionalFormatting>
  <pageMargins left="0.5" right="0.25" top="0.25" bottom="0.25" header="0.3" footer="0.3"/>
  <pageSetup paperSize="5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+Sheet1!B50</f>
        <v>Harnett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+Sheet1!D50</f>
        <v>158</v>
      </c>
      <c r="E5" s="4"/>
      <c r="F5" s="5"/>
      <c r="G5" s="5"/>
      <c r="H5" s="229">
        <f>+D5</f>
        <v>158</v>
      </c>
      <c r="I5" s="68"/>
      <c r="J5" s="68"/>
      <c r="K5" s="231">
        <f>ROUNDUP(D5*0.23,0)</f>
        <v>37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1SmoVFm6ksw9FMJmBfrYDdyGTNy1FSEu7DMUAUkrkrcdLFHotoSgj6c51zu58+E17BAEEq4mtEwh2vuxXrUSzQ==" saltValue="WPqbvFjtLooolG05O6FPD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+Sheet1!B50</f>
        <v>Harnett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+Sheet1!D50</f>
        <v>158</v>
      </c>
      <c r="E5" s="4"/>
      <c r="F5" s="5"/>
      <c r="G5" s="5"/>
      <c r="H5" s="229">
        <f>+D5</f>
        <v>158</v>
      </c>
      <c r="I5" s="68"/>
      <c r="J5" s="68"/>
      <c r="K5" s="231">
        <f>ROUNDUP(D5*0.23,0)</f>
        <v>37</v>
      </c>
      <c r="L5" s="68"/>
      <c r="M5" s="229">
        <f>ROUNDUP(D5*0.5,0)</f>
        <v>79</v>
      </c>
      <c r="N5" s="68"/>
      <c r="O5" s="68"/>
      <c r="P5" s="229">
        <f>ROUNDUP(M5*1.1,0)</f>
        <v>87</v>
      </c>
      <c r="Q5" s="68"/>
      <c r="S5" s="229">
        <f>ROUNDUP(D5*0.5,0)</f>
        <v>79</v>
      </c>
      <c r="T5" s="68"/>
      <c r="U5" s="229">
        <f>ROUNDUP(S5*1.1,0)</f>
        <v>87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j68dgfP0m7obYGDxMqw1s6VRXZhK6tBq6Fjd7l9NqVYnl5b8WdkiTe9dLH4mIUKwknHzRaeAIGwOQifIKyyE3A==" saltValue="cpo0Pox5lidivp3W2BNmS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7" priority="1"/>
  </conditionalFormatting>
  <pageMargins left="0.5" right="0.25" top="0.25" bottom="0.2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+Sheet1!B10</f>
        <v>Alleghany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+Sheet1!D10</f>
        <v>19</v>
      </c>
      <c r="E5" s="4"/>
      <c r="F5" s="5"/>
      <c r="G5" s="5"/>
      <c r="H5" s="229">
        <f>+D5</f>
        <v>19</v>
      </c>
      <c r="I5" s="68"/>
      <c r="J5" s="68"/>
      <c r="K5" s="231">
        <f>ROUNDUP(D5*0.23,0)</f>
        <v>5</v>
      </c>
      <c r="L5" s="68"/>
      <c r="M5" s="229">
        <f>ROUNDUP(D5*0.5,0)</f>
        <v>10</v>
      </c>
      <c r="N5" s="68"/>
      <c r="O5" s="68"/>
      <c r="P5" s="229">
        <f>ROUNDUP(M5*1.1,0)</f>
        <v>11</v>
      </c>
      <c r="Q5" s="68"/>
      <c r="S5" s="229">
        <f>ROUNDUP(D5*0.5,0)</f>
        <v>10</v>
      </c>
      <c r="T5" s="68"/>
      <c r="U5" s="229">
        <f>ROUNDUP(S5*1.1,0)</f>
        <v>11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ht="15" customHeight="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Ebmi0byxkKago7rnSZQPeR1iw2HlYmrwkwnT+4i69ce7C6iTwpVPLm8o2wT1fSuqId97AKwEp5QdjgNFLFlAIQ==" saltValue="Su47z/NzKQOCoAJzqm1meA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97" priority="1"/>
  </conditionalFormatting>
  <pageMargins left="0.5" right="0.25" top="0.25" bottom="0.25" header="0.3" footer="0.3"/>
  <pageSetup paperSize="5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+Sheet1!B51</f>
        <v>Haywood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+Sheet1!D51</f>
        <v>127</v>
      </c>
      <c r="E5" s="4"/>
      <c r="F5" s="5"/>
      <c r="G5" s="5"/>
      <c r="H5" s="229">
        <f>+D5</f>
        <v>127</v>
      </c>
      <c r="I5" s="68"/>
      <c r="J5" s="68"/>
      <c r="K5" s="231">
        <f>ROUNDUP(D5*0.23,0)</f>
        <v>30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o6pDPnE/xaKbqTjAW2Voizz/oleOEVTy4ZMZVuB960BrC9innqUHTJ7L2wwoeHwPPhAzwmwQlCDeIZrZacwQrw==" saltValue="csfDP4Gxnhb9WgmKrmEea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+Sheet1!B51</f>
        <v>Haywood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+Sheet1!D51</f>
        <v>127</v>
      </c>
      <c r="E5" s="4"/>
      <c r="F5" s="5"/>
      <c r="G5" s="5"/>
      <c r="H5" s="229">
        <f>+D5</f>
        <v>127</v>
      </c>
      <c r="I5" s="68"/>
      <c r="J5" s="68"/>
      <c r="K5" s="231">
        <f>ROUNDUP(D5*0.23,0)</f>
        <v>30</v>
      </c>
      <c r="L5" s="68"/>
      <c r="M5" s="229">
        <f>ROUNDUP(D5*0.5,0)</f>
        <v>64</v>
      </c>
      <c r="N5" s="68"/>
      <c r="O5" s="68"/>
      <c r="P5" s="229">
        <f>ROUNDUP(M5*1.1,0)</f>
        <v>71</v>
      </c>
      <c r="Q5" s="68"/>
      <c r="S5" s="229">
        <f>ROUNDUP(D5*0.5,0)</f>
        <v>64</v>
      </c>
      <c r="T5" s="68"/>
      <c r="U5" s="229">
        <f>ROUNDUP(S5*1.1,0)</f>
        <v>71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M7VxES5o7buoh3zRwjTRY9V140OX0IUk7MtwjAG9gX3PDRfidHn+1Gr+v/2h2qgqSM1c12f+rXvZ9lxuhcqrHw==" saltValue="t1zTf+ZLoBoN6zcaJSVas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6" priority="1"/>
  </conditionalFormatting>
  <pageMargins left="0.5" right="0.25" top="0.25" bottom="0.25" header="0.3" footer="0.3"/>
  <pageSetup paperSize="5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+Sheet1!B52</f>
        <v>Henderson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+Sheet1!D52</f>
        <v>140</v>
      </c>
      <c r="E5" s="4"/>
      <c r="F5" s="5"/>
      <c r="G5" s="5"/>
      <c r="H5" s="229">
        <f>+D5</f>
        <v>140</v>
      </c>
      <c r="I5" s="68"/>
      <c r="J5" s="68"/>
      <c r="K5" s="231">
        <f>ROUNDUP(D5*0.23,0)</f>
        <v>33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9A6JqL2aysHp3e8lt2IaenWZwLLYPWPiW2yzgCKlQxxFMEoYb3wk7FWMySJbTxYA+yQBLVWPpPlQB4WuEg7uaw==" saltValue="hrI3YC8yjICGGe6uhcQ+3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AE49"/>
  <sheetViews>
    <sheetView showGridLines="0" workbookViewId="0">
      <selection activeCell="D32" sqref="D32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+Sheet1!B52</f>
        <v>Henderson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+Sheet1!D52</f>
        <v>140</v>
      </c>
      <c r="E5" s="4"/>
      <c r="F5" s="5"/>
      <c r="G5" s="5"/>
      <c r="H5" s="229">
        <f>+D5</f>
        <v>140</v>
      </c>
      <c r="I5" s="68"/>
      <c r="J5" s="68"/>
      <c r="K5" s="231">
        <f>ROUNDUP(D5*0.23,0)</f>
        <v>33</v>
      </c>
      <c r="L5" s="68"/>
      <c r="M5" s="229">
        <f>ROUNDUP(D5*0.5,0)</f>
        <v>70</v>
      </c>
      <c r="N5" s="68"/>
      <c r="O5" s="68"/>
      <c r="P5" s="229">
        <f>ROUNDUP(M5*1.1,0)</f>
        <v>77</v>
      </c>
      <c r="Q5" s="68"/>
      <c r="S5" s="229">
        <f>ROUNDUP(D5*0.5,0)</f>
        <v>70</v>
      </c>
      <c r="T5" s="68"/>
      <c r="U5" s="229">
        <f>ROUNDUP(S5*1.1,0)</f>
        <v>77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f02RKTSIADXkKlcpW6Ma9Y7dZGiTeSnfOfyR2fpk0xXbk0Oko4qh3P5UrLi07R+9XYAMp9PH45eJcMF4SdkylQ==" saltValue="KUR0e9uB6EGjv4WaAOKF6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5" priority="1"/>
  </conditionalFormatting>
  <pageMargins left="0.5" right="0.25" top="0.25" bottom="0.25" header="0.3" footer="0.3"/>
  <pageSetup paperSize="5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+Sheet1!B53</f>
        <v>Hertford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+Sheet1!D53</f>
        <v>55</v>
      </c>
      <c r="E5" s="4"/>
      <c r="F5" s="5"/>
      <c r="G5" s="5"/>
      <c r="H5" s="229">
        <f>+D5</f>
        <v>55</v>
      </c>
      <c r="I5" s="68"/>
      <c r="J5" s="68"/>
      <c r="K5" s="231">
        <f>ROUNDUP(D5*0.23,0)</f>
        <v>13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jgTME1oxJc/pd+1Kueh+Qd0RwrIM3jOGjkCcBOuNs41Vo6oYs+9ABsENHzqAnckuzSoRZ2D3axQRzDgizQJXTQ==" saltValue="Idcjx6EdFK/as5VZo8A9KA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+Sheet1!B53</f>
        <v>Hertford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+Sheet1!D53</f>
        <v>55</v>
      </c>
      <c r="E5" s="4"/>
      <c r="F5" s="5"/>
      <c r="G5" s="5"/>
      <c r="H5" s="229">
        <f>+D5</f>
        <v>55</v>
      </c>
      <c r="I5" s="68"/>
      <c r="J5" s="68"/>
      <c r="K5" s="231">
        <f>ROUNDUP(D5*0.23,0)</f>
        <v>13</v>
      </c>
      <c r="L5" s="68"/>
      <c r="M5" s="229">
        <f>ROUNDUP(D5*0.5,0)</f>
        <v>28</v>
      </c>
      <c r="N5" s="68"/>
      <c r="O5" s="68"/>
      <c r="P5" s="229">
        <f>ROUNDUP(M5*1.1,0)</f>
        <v>31</v>
      </c>
      <c r="Q5" s="68"/>
      <c r="S5" s="229">
        <f>ROUNDUP(D5*0.5,0)</f>
        <v>28</v>
      </c>
      <c r="T5" s="68"/>
      <c r="U5" s="229">
        <f>ROUNDUP(S5*1.1,0)</f>
        <v>31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UKDzvrmOW3h/FC7LQVlEbrGAPrVPxPF3fhs1DbVCSWg6Mb+lRWjCz4jABaqzOQI5lIkG2jtynJcScdg9fr160g==" saltValue="mTzCC5LXQpfC0e2C0ok1fg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4" priority="1"/>
  </conditionalFormatting>
  <pageMargins left="0.5" right="0.25" top="0.25" bottom="0.25" header="0.3" footer="0.3"/>
  <pageSetup paperSize="5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+Sheet1!B54</f>
        <v>Hoke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+Sheet1!D54</f>
        <v>114</v>
      </c>
      <c r="E5" s="4"/>
      <c r="F5" s="5"/>
      <c r="G5" s="5"/>
      <c r="H5" s="229">
        <f>+D5</f>
        <v>114</v>
      </c>
      <c r="I5" s="68"/>
      <c r="J5" s="68"/>
      <c r="K5" s="231">
        <f>ROUNDUP(D5*0.23,0)</f>
        <v>27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j2GOyMmCTxpswzBdOMiglevEbKu6/PIRq+l+pDjygIrmV34wY/TzBe8RnTJ7pOTp5KXGdpS1NEORkvptk4P1Iw==" saltValue="ETMaVpxWyPArmIJV2oUD0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+Sheet1!B54</f>
        <v>Hoke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+Sheet1!D54</f>
        <v>114</v>
      </c>
      <c r="E5" s="4"/>
      <c r="F5" s="5"/>
      <c r="G5" s="5"/>
      <c r="H5" s="229">
        <f>+D5</f>
        <v>114</v>
      </c>
      <c r="I5" s="68"/>
      <c r="J5" s="68"/>
      <c r="K5" s="231">
        <f>ROUNDUP(D5*0.23,0)</f>
        <v>27</v>
      </c>
      <c r="L5" s="68"/>
      <c r="M5" s="229">
        <f>ROUNDUP(D5*0.5,0)</f>
        <v>57</v>
      </c>
      <c r="N5" s="68"/>
      <c r="O5" s="68"/>
      <c r="P5" s="229">
        <f>ROUNDUP(M5*1.1,0)</f>
        <v>63</v>
      </c>
      <c r="Q5" s="68"/>
      <c r="S5" s="229">
        <f>ROUNDUP(D5*0.5,0)</f>
        <v>57</v>
      </c>
      <c r="T5" s="68"/>
      <c r="U5" s="229">
        <f>ROUNDUP(S5*1.1,0)</f>
        <v>63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2FvJR1zKRYFCEdsGl10cNJo/xC3GnU1hBzmgR1WOoxuo7EBuDGcCcL7eVFgbUaZgc3hXO1DvVCZXdp+akKMSsg==" saltValue="p08/eSZIukujd2K9W/174Q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3" priority="1"/>
  </conditionalFormatting>
  <pageMargins left="0.5" right="0.25" top="0.25" bottom="0.25" header="0.3" footer="0.3"/>
  <pageSetup paperSize="5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T48"/>
  <sheetViews>
    <sheetView showGridLines="0" workbookViewId="0">
      <selection activeCell="E3" sqref="E3:J3"/>
    </sheetView>
  </sheetViews>
  <sheetFormatPr defaultColWidth="9.109375" defaultRowHeight="13.8" x14ac:dyDescent="0.3"/>
  <cols>
    <col min="1" max="1" width="1.5546875" style="1" customWidth="1"/>
    <col min="2" max="2" width="9.109375" style="1" customWidth="1"/>
    <col min="3" max="3" width="18.33203125" style="1" customWidth="1"/>
    <col min="4" max="4" width="10.33203125" style="1" customWidth="1"/>
    <col min="5" max="5" width="11.6640625" style="1" customWidth="1"/>
    <col min="6" max="6" width="1.44140625" style="1" customWidth="1"/>
    <col min="7" max="7" width="7.33203125" style="1" customWidth="1"/>
    <col min="8" max="8" width="11" style="1" bestFit="1" customWidth="1"/>
    <col min="9" max="9" width="1.33203125" style="1" customWidth="1"/>
    <col min="10" max="10" width="8.33203125" style="1" customWidth="1"/>
    <col min="11" max="11" width="10.88671875" style="1" customWidth="1"/>
    <col min="12" max="12" width="10.88671875" style="1" bestFit="1" customWidth="1"/>
    <col min="13" max="15" width="9.109375" style="1"/>
    <col min="16" max="16" width="9.88671875" style="1" bestFit="1" customWidth="1"/>
    <col min="17" max="19" width="9.109375" style="1"/>
    <col min="20" max="20" width="11" style="1" bestFit="1" customWidth="1"/>
    <col min="21" max="16384" width="9.109375" style="1"/>
  </cols>
  <sheetData>
    <row r="1" spans="1:20" customFormat="1" ht="15.6" x14ac:dyDescent="0.3">
      <c r="A1" s="1"/>
      <c r="B1" s="181" t="s">
        <v>164</v>
      </c>
      <c r="C1" s="179"/>
      <c r="D1" s="179"/>
      <c r="E1" s="179"/>
      <c r="F1" s="179"/>
      <c r="G1" s="179"/>
    </row>
    <row r="3" spans="1:20" s="75" customFormat="1" ht="17.399999999999999" x14ac:dyDescent="0.35">
      <c r="B3" s="73" t="s">
        <v>32</v>
      </c>
      <c r="C3" s="322" t="str">
        <f>+Sheet1!B55</f>
        <v>Hyde</v>
      </c>
      <c r="D3" s="180" t="s">
        <v>46</v>
      </c>
      <c r="E3" s="394"/>
      <c r="F3" s="394"/>
      <c r="G3" s="394"/>
      <c r="H3" s="394"/>
      <c r="I3" s="394"/>
      <c r="J3" s="394"/>
      <c r="K3" s="167" t="s">
        <v>173</v>
      </c>
      <c r="L3" s="323" t="str">
        <f>+Sheet1!D5</f>
        <v>19-RFP-014644-JJX</v>
      </c>
    </row>
    <row r="4" spans="1:20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98"/>
    </row>
    <row r="5" spans="1:20" x14ac:dyDescent="0.3">
      <c r="B5" s="2" t="s">
        <v>7</v>
      </c>
      <c r="C5" s="6"/>
      <c r="D5" s="228">
        <f>+Sheet1!D55</f>
        <v>8</v>
      </c>
      <c r="E5" s="4"/>
      <c r="F5" s="5"/>
      <c r="G5" s="5"/>
      <c r="H5" s="229">
        <f>+D5</f>
        <v>8</v>
      </c>
      <c r="I5" s="68"/>
      <c r="J5" s="68"/>
      <c r="K5" s="231">
        <f>ROUNDUP(D5*0.23,0)</f>
        <v>2</v>
      </c>
      <c r="L5" s="101"/>
    </row>
    <row r="6" spans="1:20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43"/>
    </row>
    <row r="7" spans="1:20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102"/>
    </row>
    <row r="8" spans="1:20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49"/>
    </row>
    <row r="9" spans="1:20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32"/>
      <c r="T9" s="185"/>
    </row>
    <row r="10" spans="1:20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43"/>
    </row>
    <row r="11" spans="1:20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102"/>
    </row>
    <row r="12" spans="1:20" ht="14.4" thickBot="1" x14ac:dyDescent="0.35">
      <c r="B12" s="2" t="s">
        <v>13</v>
      </c>
      <c r="C12" s="6"/>
      <c r="D12" s="6"/>
      <c r="E12" s="6"/>
      <c r="F12" s="6"/>
      <c r="G12" s="49"/>
      <c r="H12" s="11"/>
      <c r="I12" s="6"/>
      <c r="J12" s="6"/>
      <c r="K12" s="234" t="e">
        <f>(K13/K9)</f>
        <v>#DIV/0!</v>
      </c>
      <c r="L12" s="49"/>
    </row>
    <row r="13" spans="1:20" ht="14.4" thickBot="1" x14ac:dyDescent="0.35">
      <c r="B13" s="7" t="s">
        <v>38</v>
      </c>
      <c r="C13" s="13"/>
      <c r="D13" s="232">
        <f>H13+ROUNDUP(H13*0.1,0)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43"/>
    </row>
    <row r="14" spans="1:20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103"/>
    </row>
    <row r="15" spans="1:20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399" t="s">
        <v>0</v>
      </c>
      <c r="I15" s="68"/>
      <c r="J15" s="21" t="s">
        <v>37</v>
      </c>
      <c r="K15" s="401" t="s">
        <v>5</v>
      </c>
      <c r="L15" s="21"/>
    </row>
    <row r="16" spans="1:20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0"/>
      <c r="I16" s="183"/>
      <c r="J16" s="57" t="s">
        <v>44</v>
      </c>
      <c r="K16" s="402"/>
      <c r="L16" s="57"/>
    </row>
    <row r="17" spans="2:17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(E17*H10)*(G17*H13)</f>
        <v>0</v>
      </c>
      <c r="I17" s="55"/>
      <c r="J17" s="25">
        <v>1</v>
      </c>
      <c r="K17" s="237">
        <f>(E17*K10)*ROUNDUP((J17*(H13-K13)),0)</f>
        <v>0</v>
      </c>
      <c r="L17" s="25"/>
    </row>
    <row r="18" spans="2:17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7">
        <f>(E18*K10)*(J18*K13)</f>
        <v>0</v>
      </c>
      <c r="L18" s="25"/>
    </row>
    <row r="19" spans="2:17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7">
        <f>(E19*K10)*(J19*K13)</f>
        <v>0</v>
      </c>
      <c r="L19" s="25"/>
    </row>
    <row r="20" spans="2:17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7">
        <f>(E20*K10)*(J20*K13)</f>
        <v>0</v>
      </c>
      <c r="L20" s="25"/>
    </row>
    <row r="21" spans="2:17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7">
        <f>(E21*K10)*(J21*K13)</f>
        <v>0</v>
      </c>
      <c r="L21" s="96"/>
    </row>
    <row r="22" spans="2:17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7">
        <f>(E22*K10)*(J22*K13)</f>
        <v>0</v>
      </c>
      <c r="L22" s="96"/>
    </row>
    <row r="23" spans="2:17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7">
        <f>(E23*K10)*(J23*K13)</f>
        <v>0</v>
      </c>
      <c r="L23" s="25"/>
    </row>
    <row r="24" spans="2:17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7">
        <f>(E24*K10)*(J24*K13)</f>
        <v>0</v>
      </c>
      <c r="L24" s="25"/>
    </row>
    <row r="25" spans="2:17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/>
      <c r="P25" s="95"/>
    </row>
    <row r="26" spans="2:17" s="64" customFormat="1" ht="7.5" customHeight="1" x14ac:dyDescent="0.3">
      <c r="B26" s="69"/>
      <c r="C26" s="192"/>
      <c r="D26" s="58"/>
      <c r="E26" s="59"/>
      <c r="F26" s="24"/>
      <c r="G26" s="60"/>
      <c r="H26" s="61"/>
      <c r="I26" s="52"/>
      <c r="J26" s="62"/>
      <c r="K26" s="62"/>
      <c r="L26" s="118"/>
    </row>
    <row r="27" spans="2:17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87"/>
      <c r="K27" s="87"/>
      <c r="L27" s="88"/>
    </row>
    <row r="28" spans="2:17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89"/>
      <c r="K28" s="89"/>
      <c r="L28" s="119"/>
    </row>
    <row r="29" spans="2:17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90"/>
      <c r="K29" s="90"/>
      <c r="L29" s="120"/>
      <c r="Q29" s="178"/>
    </row>
    <row r="30" spans="2:17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90"/>
      <c r="K30" s="90"/>
      <c r="L30" s="120"/>
    </row>
    <row r="31" spans="2:17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90"/>
      <c r="K31" s="90"/>
      <c r="L31" s="120"/>
    </row>
    <row r="32" spans="2:17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90"/>
      <c r="K32" s="90"/>
      <c r="L32" s="120"/>
    </row>
    <row r="33" spans="2:14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90"/>
      <c r="K33" s="90"/>
      <c r="L33" s="120"/>
    </row>
    <row r="34" spans="2:14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90"/>
      <c r="K34" s="90"/>
      <c r="L34" s="120"/>
    </row>
    <row r="35" spans="2:14" ht="14.4" thickBot="1" x14ac:dyDescent="0.35">
      <c r="B35" s="12"/>
      <c r="C35" s="13"/>
      <c r="D35" s="31"/>
      <c r="E35" s="91"/>
      <c r="F35" s="24"/>
      <c r="G35" s="46" t="s">
        <v>24</v>
      </c>
      <c r="H35" s="240">
        <f>SUM(H29:H34)</f>
        <v>0</v>
      </c>
      <c r="I35" s="92"/>
      <c r="J35" s="93"/>
      <c r="K35" s="93"/>
      <c r="L35" s="121"/>
    </row>
    <row r="36" spans="2:14" ht="16.5" customHeight="1" x14ac:dyDescent="0.3">
      <c r="B36" s="158" t="s">
        <v>14</v>
      </c>
      <c r="C36" s="159"/>
      <c r="D36" s="159"/>
      <c r="E36" s="160"/>
      <c r="F36" s="392" t="s">
        <v>34</v>
      </c>
      <c r="G36" s="392"/>
      <c r="H36" s="392"/>
      <c r="I36" s="392"/>
      <c r="J36" s="392"/>
      <c r="K36" s="392"/>
      <c r="L36" s="393"/>
    </row>
    <row r="37" spans="2:14" x14ac:dyDescent="0.3">
      <c r="B37" s="155"/>
      <c r="C37" s="156"/>
      <c r="D37" s="156"/>
      <c r="E37" s="157"/>
      <c r="F37" s="108"/>
      <c r="G37" s="104" t="s">
        <v>14</v>
      </c>
      <c r="H37" s="104"/>
      <c r="I37" s="9"/>
      <c r="J37" s="9"/>
      <c r="K37" s="9"/>
      <c r="L37" s="324" t="e">
        <f>+E43</f>
        <v>#DIV/0!</v>
      </c>
    </row>
    <row r="38" spans="2:14" x14ac:dyDescent="0.3">
      <c r="B38" s="108" t="s">
        <v>157</v>
      </c>
      <c r="C38" s="16"/>
      <c r="D38" s="17"/>
      <c r="E38" s="325">
        <f>0.5*(($H$8*$H$9*$H$10)+($K$8*$K$9*$K$10))</f>
        <v>0</v>
      </c>
      <c r="G38" s="161" t="s">
        <v>16</v>
      </c>
      <c r="H38" s="79"/>
      <c r="I38" s="16"/>
      <c r="J38" s="16"/>
      <c r="K38" s="17"/>
      <c r="L38" s="325">
        <f>SUM(H17:H24)+SUM(K17:K24)</f>
        <v>0</v>
      </c>
      <c r="N38" s="95"/>
    </row>
    <row r="39" spans="2:14" x14ac:dyDescent="0.3">
      <c r="B39" s="169" t="s">
        <v>162</v>
      </c>
      <c r="C39" s="99"/>
      <c r="D39" s="16"/>
      <c r="E39" s="326">
        <f>+H35*0.5</f>
        <v>0</v>
      </c>
      <c r="F39" s="99"/>
      <c r="G39" s="161" t="s">
        <v>162</v>
      </c>
      <c r="H39" s="79"/>
      <c r="I39" s="16"/>
      <c r="J39" s="16"/>
      <c r="K39" s="17"/>
      <c r="L39" s="325">
        <f>+H35*0.5</f>
        <v>0</v>
      </c>
    </row>
    <row r="40" spans="2:14" x14ac:dyDescent="0.3">
      <c r="B40" s="108" t="s">
        <v>149</v>
      </c>
      <c r="C40" s="16"/>
      <c r="D40" s="16"/>
      <c r="E40" s="327">
        <f>IF($H$12="",0,IF($H$12=0,0,IF($H$12=1,1,IF($H$12=2,2,IF($H$12=3,3,IF($H$12&gt;3,4))))))</f>
        <v>0</v>
      </c>
      <c r="G40" s="99"/>
      <c r="H40" s="99"/>
      <c r="I40" s="16"/>
      <c r="J40" s="16"/>
      <c r="K40" s="17"/>
      <c r="L40" s="107"/>
    </row>
    <row r="41" spans="2:14" x14ac:dyDescent="0.3">
      <c r="B41" s="175" t="s">
        <v>150</v>
      </c>
      <c r="C41" s="190"/>
      <c r="E41" s="164"/>
      <c r="F41" s="85"/>
      <c r="G41" s="85"/>
      <c r="H41" s="85"/>
      <c r="I41" s="16"/>
      <c r="J41" s="16"/>
      <c r="K41" s="166" t="s">
        <v>31</v>
      </c>
      <c r="L41" s="330" t="e">
        <f>SUM(L37:L40)</f>
        <v>#DIV/0!</v>
      </c>
    </row>
    <row r="42" spans="2:14" x14ac:dyDescent="0.3">
      <c r="B42" s="108" t="s">
        <v>15</v>
      </c>
      <c r="C42" s="16"/>
      <c r="D42" s="86"/>
      <c r="E42" s="328" t="e">
        <f>($H$12)/($H$6)</f>
        <v>#DIV/0!</v>
      </c>
      <c r="F42" s="173">
        <v>0.1</v>
      </c>
      <c r="G42" s="162" t="s">
        <v>39</v>
      </c>
      <c r="H42" s="100"/>
      <c r="I42" s="16"/>
      <c r="J42" s="16"/>
      <c r="K42" s="83">
        <v>0.15</v>
      </c>
      <c r="L42" s="331" t="e">
        <f>+L41*K42</f>
        <v>#DIV/0!</v>
      </c>
    </row>
    <row r="43" spans="2:14" ht="14.4" thickBot="1" x14ac:dyDescent="0.35">
      <c r="B43" s="111" t="s">
        <v>2</v>
      </c>
      <c r="C43" s="191"/>
      <c r="D43" s="112"/>
      <c r="E43" s="329" t="e">
        <f>IF(E42&gt;0.995,((E38+E39)*((E40/8)+F42)),((E38+E39)*((E40/8))))</f>
        <v>#DIV/0!</v>
      </c>
      <c r="F43" s="174"/>
      <c r="G43" s="114" t="s">
        <v>24</v>
      </c>
      <c r="H43" s="114"/>
      <c r="I43" s="115"/>
      <c r="J43" s="115"/>
      <c r="K43" s="116"/>
      <c r="L43" s="329" t="e">
        <f>L41+L42</f>
        <v>#DIV/0!</v>
      </c>
    </row>
    <row r="45" spans="2:14" x14ac:dyDescent="0.3">
      <c r="B45" s="193" t="str">
        <f>+Sheet1!B113</f>
        <v>Revised 4/24/19</v>
      </c>
    </row>
    <row r="46" spans="2:14" x14ac:dyDescent="0.3">
      <c r="E46" s="95"/>
    </row>
    <row r="48" spans="2:14" x14ac:dyDescent="0.3">
      <c r="H48" s="95"/>
    </row>
  </sheetData>
  <sheetProtection algorithmName="SHA-512" hashValue="Lc8AYD/xBvh/mMJCRA7NC1Z9R6Iv3b61eDjDzRIhgT7l8fRov3n/57Ou61BwyeV3DztRexmNf8GtZ9FAJpLEqA==" saltValue="IYqsCmwAbqJ1dGJGcsZkyQ==" spinCount="100000" sheet="1" selectLockedCells="1"/>
  <mergeCells count="7">
    <mergeCell ref="F36:L36"/>
    <mergeCell ref="E3:J3"/>
    <mergeCell ref="B15:C16"/>
    <mergeCell ref="H15:H16"/>
    <mergeCell ref="K15:K16"/>
    <mergeCell ref="B27:C28"/>
    <mergeCell ref="H27:H28"/>
  </mergeCells>
  <printOptions horizontalCentered="1"/>
  <pageMargins left="0.5" right="0.25" top="0.25" bottom="0.25" header="0.3" footer="0.3"/>
  <pageSetup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AE49"/>
  <sheetViews>
    <sheetView showGridLines="0" workbookViewId="0">
      <selection activeCell="F3" sqref="F3:O3"/>
    </sheetView>
  </sheetViews>
  <sheetFormatPr defaultColWidth="9.109375" defaultRowHeight="13.8" x14ac:dyDescent="0.3"/>
  <cols>
    <col min="1" max="1" width="1.5546875" style="1" customWidth="1"/>
    <col min="2" max="2" width="9.6640625" style="1" customWidth="1"/>
    <col min="3" max="3" width="18.6640625" style="1" customWidth="1"/>
    <col min="4" max="4" width="8.6640625" style="1" customWidth="1"/>
    <col min="5" max="5" width="10.88671875" style="1" bestFit="1" customWidth="1"/>
    <col min="6" max="6" width="1.44140625" style="1" customWidth="1"/>
    <col min="7" max="7" width="7.109375" style="1" customWidth="1"/>
    <col min="8" max="8" width="11" style="1" bestFit="1" customWidth="1"/>
    <col min="9" max="9" width="1.33203125" style="1" customWidth="1"/>
    <col min="10" max="10" width="7.109375" style="1" customWidth="1"/>
    <col min="11" max="11" width="10" style="1" bestFit="1" customWidth="1"/>
    <col min="12" max="12" width="7.109375" style="1" customWidth="1"/>
    <col min="13" max="13" width="11" style="1" customWidth="1"/>
    <col min="14" max="14" width="0.88671875" style="1" customWidth="1"/>
    <col min="15" max="15" width="7.109375" style="1" customWidth="1"/>
    <col min="16" max="16" width="12" style="1" customWidth="1"/>
    <col min="17" max="17" width="1.5546875" style="1" customWidth="1"/>
    <col min="18" max="18" width="7.109375" style="1" customWidth="1"/>
    <col min="19" max="19" width="11.33203125" style="1" customWidth="1"/>
    <col min="20" max="20" width="7.109375" style="1" customWidth="1"/>
    <col min="21" max="21" width="9.88671875" style="1" bestFit="1" customWidth="1"/>
    <col min="22" max="24" width="9.109375" style="1"/>
    <col min="25" max="25" width="10.33203125" style="1" customWidth="1"/>
    <col min="26" max="26" width="13.5546875" style="1" bestFit="1" customWidth="1"/>
    <col min="27" max="29" width="9.109375" style="1"/>
    <col min="30" max="30" width="10.44140625" style="1" bestFit="1" customWidth="1"/>
    <col min="31" max="31" width="15.33203125" style="1" customWidth="1"/>
    <col min="32" max="16384" width="9.109375" style="1"/>
  </cols>
  <sheetData>
    <row r="1" spans="1:31" customFormat="1" ht="15.6" x14ac:dyDescent="0.3">
      <c r="A1" s="1"/>
      <c r="B1" s="181" t="s">
        <v>165</v>
      </c>
      <c r="C1" s="181"/>
      <c r="D1" s="179"/>
      <c r="E1" s="179"/>
      <c r="F1" s="179"/>
      <c r="G1" s="179"/>
      <c r="H1" s="179"/>
    </row>
    <row r="3" spans="1:31" s="75" customFormat="1" ht="17.399999999999999" x14ac:dyDescent="0.35">
      <c r="B3" s="73" t="s">
        <v>32</v>
      </c>
      <c r="C3" s="227" t="str">
        <f>+Sheet1!B55</f>
        <v>Hyde</v>
      </c>
      <c r="D3" s="74"/>
      <c r="E3" s="180" t="s">
        <v>46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195" t="s">
        <v>173</v>
      </c>
      <c r="Q3" s="409" t="str">
        <f>+Sheet1!D5</f>
        <v>19-RFP-014644-JJX</v>
      </c>
      <c r="R3" s="409"/>
      <c r="S3" s="409"/>
      <c r="T3" s="409"/>
      <c r="U3" s="409"/>
    </row>
    <row r="4" spans="1:31" x14ac:dyDescent="0.3">
      <c r="B4" s="45" t="s">
        <v>4</v>
      </c>
      <c r="C4" s="38"/>
      <c r="D4" s="42"/>
      <c r="E4" s="42"/>
      <c r="F4" s="42"/>
      <c r="G4" s="42"/>
      <c r="H4" s="47" t="s">
        <v>0</v>
      </c>
      <c r="I4" s="48"/>
      <c r="J4" s="48"/>
      <c r="K4" s="47" t="s">
        <v>42</v>
      </c>
      <c r="L4" s="48"/>
      <c r="M4" s="47" t="s">
        <v>1</v>
      </c>
      <c r="N4" s="48"/>
      <c r="O4" s="48"/>
      <c r="P4" s="47" t="s">
        <v>6</v>
      </c>
      <c r="Q4" s="48"/>
      <c r="R4" s="48"/>
      <c r="S4" s="47" t="s">
        <v>153</v>
      </c>
      <c r="T4" s="48"/>
      <c r="U4" s="47" t="s">
        <v>156</v>
      </c>
    </row>
    <row r="5" spans="1:31" x14ac:dyDescent="0.3">
      <c r="B5" s="2" t="s">
        <v>7</v>
      </c>
      <c r="C5" s="6"/>
      <c r="D5" s="228">
        <f>+Sheet1!D55</f>
        <v>8</v>
      </c>
      <c r="E5" s="4"/>
      <c r="F5" s="5"/>
      <c r="G5" s="5"/>
      <c r="H5" s="229">
        <f>+D5</f>
        <v>8</v>
      </c>
      <c r="I5" s="68"/>
      <c r="J5" s="68"/>
      <c r="K5" s="231">
        <f>ROUNDUP(D5*0.23,0)</f>
        <v>2</v>
      </c>
      <c r="L5" s="68"/>
      <c r="M5" s="229">
        <f>ROUNDUP(D5*0.5,0)</f>
        <v>4</v>
      </c>
      <c r="N5" s="68"/>
      <c r="O5" s="68"/>
      <c r="P5" s="229">
        <f>ROUNDUP(M5*1.1,0)</f>
        <v>5</v>
      </c>
      <c r="Q5" s="68"/>
      <c r="S5" s="229">
        <f>ROUNDUP(D5*0.5,0)</f>
        <v>4</v>
      </c>
      <c r="T5" s="68"/>
      <c r="U5" s="229">
        <f>ROUNDUP(S5*1.1,0)</f>
        <v>5</v>
      </c>
    </row>
    <row r="6" spans="1:31" x14ac:dyDescent="0.3">
      <c r="B6" s="7" t="s">
        <v>8</v>
      </c>
      <c r="C6" s="9"/>
      <c r="D6" s="8"/>
      <c r="E6" s="8"/>
      <c r="F6" s="9"/>
      <c r="G6" s="9"/>
      <c r="H6" s="230" t="e">
        <f>ROUNDUP(H5/H9,0)</f>
        <v>#DIV/0!</v>
      </c>
      <c r="I6" s="9"/>
      <c r="J6" s="9"/>
      <c r="K6" s="230" t="e">
        <f>ROUNDUP(K5/K9,0)</f>
        <v>#DIV/0!</v>
      </c>
      <c r="L6" s="9"/>
      <c r="M6" s="230" t="e">
        <f>ROUNDUP(M5/M9,0)</f>
        <v>#DIV/0!</v>
      </c>
      <c r="N6" s="9"/>
      <c r="O6" s="9"/>
      <c r="P6" s="230" t="e">
        <f>ROUNDUP(P5/P9,0)</f>
        <v>#DIV/0!</v>
      </c>
      <c r="Q6" s="9"/>
      <c r="S6" s="230" t="e">
        <f>ROUNDUP(S5/S9,0)</f>
        <v>#DIV/0!</v>
      </c>
      <c r="T6" s="9"/>
      <c r="U6" s="230" t="e">
        <f>ROUNDUP(U5/U9,0)</f>
        <v>#DIV/0!</v>
      </c>
    </row>
    <row r="7" spans="1:31" x14ac:dyDescent="0.3">
      <c r="B7" s="65" t="s">
        <v>9</v>
      </c>
      <c r="C7" s="189"/>
      <c r="D7" s="37"/>
      <c r="E7" s="37"/>
      <c r="F7" s="37"/>
      <c r="G7" s="37"/>
      <c r="H7" s="66"/>
      <c r="I7" s="37"/>
      <c r="J7" s="37"/>
      <c r="K7" s="66"/>
      <c r="L7" s="37"/>
      <c r="M7" s="66"/>
      <c r="N7" s="37"/>
      <c r="O7" s="37"/>
      <c r="P7" s="66"/>
      <c r="Q7" s="37"/>
      <c r="R7" s="48"/>
      <c r="S7" s="66"/>
      <c r="T7" s="37"/>
      <c r="U7" s="66"/>
    </row>
    <row r="8" spans="1:31" x14ac:dyDescent="0.3">
      <c r="B8" s="2" t="s">
        <v>10</v>
      </c>
      <c r="C8" s="6"/>
      <c r="D8" s="6"/>
      <c r="E8" s="6"/>
      <c r="F8" s="6"/>
      <c r="G8" s="6"/>
      <c r="H8" s="11"/>
      <c r="I8" s="6"/>
      <c r="J8" s="6"/>
      <c r="K8" s="231">
        <v>8</v>
      </c>
      <c r="L8" s="6"/>
      <c r="M8" s="11"/>
      <c r="N8" s="6"/>
      <c r="O8" s="6"/>
      <c r="P8" s="226"/>
      <c r="Q8" s="6"/>
      <c r="S8" s="11"/>
      <c r="T8" s="6"/>
      <c r="U8" s="226"/>
    </row>
    <row r="9" spans="1:31" x14ac:dyDescent="0.3">
      <c r="B9" s="12" t="s">
        <v>11</v>
      </c>
      <c r="C9" s="13"/>
      <c r="D9" s="13"/>
      <c r="E9" s="13"/>
      <c r="F9" s="13"/>
      <c r="G9" s="13"/>
      <c r="H9" s="11"/>
      <c r="I9" s="13"/>
      <c r="J9" s="13"/>
      <c r="K9" s="11"/>
      <c r="L9" s="13"/>
      <c r="M9" s="11"/>
      <c r="N9" s="13"/>
      <c r="O9" s="13"/>
      <c r="P9" s="11"/>
      <c r="Q9" s="13"/>
      <c r="S9" s="11"/>
      <c r="T9" s="13"/>
      <c r="U9" s="11"/>
    </row>
    <row r="10" spans="1:31" x14ac:dyDescent="0.3">
      <c r="B10" s="7" t="s">
        <v>40</v>
      </c>
      <c r="C10" s="9"/>
      <c r="D10" s="9"/>
      <c r="E10" s="9"/>
      <c r="F10" s="9"/>
      <c r="G10" s="9"/>
      <c r="H10" s="14"/>
      <c r="I10" s="9"/>
      <c r="J10" s="9"/>
      <c r="K10" s="15"/>
      <c r="L10" s="9"/>
      <c r="M10" s="15"/>
      <c r="N10" s="9"/>
      <c r="O10" s="9"/>
      <c r="P10" s="15"/>
      <c r="Q10" s="9"/>
      <c r="S10" s="15"/>
      <c r="T10" s="9"/>
      <c r="U10" s="15"/>
    </row>
    <row r="11" spans="1:31" x14ac:dyDescent="0.3">
      <c r="B11" s="65" t="s">
        <v>12</v>
      </c>
      <c r="C11" s="189"/>
      <c r="D11" s="37"/>
      <c r="E11" s="37"/>
      <c r="F11" s="37"/>
      <c r="G11" s="37"/>
      <c r="H11" s="66"/>
      <c r="I11" s="37"/>
      <c r="J11" s="37"/>
      <c r="K11" s="66"/>
      <c r="L11" s="37"/>
      <c r="M11" s="66"/>
      <c r="N11" s="37"/>
      <c r="O11" s="37"/>
      <c r="P11" s="66"/>
      <c r="Q11" s="37"/>
      <c r="R11" s="48"/>
      <c r="S11" s="66"/>
      <c r="T11" s="37"/>
      <c r="U11" s="66"/>
    </row>
    <row r="12" spans="1:31" ht="14.4" thickBot="1" x14ac:dyDescent="0.35">
      <c r="B12" s="2" t="s">
        <v>13</v>
      </c>
      <c r="C12" s="6"/>
      <c r="D12" s="6"/>
      <c r="E12" s="6"/>
      <c r="F12" s="6"/>
      <c r="G12" s="49"/>
      <c r="H12" s="171"/>
      <c r="I12" s="6"/>
      <c r="J12" s="6"/>
      <c r="K12" s="234" t="e">
        <f>(K13/K9)</f>
        <v>#DIV/0!</v>
      </c>
      <c r="L12" s="6"/>
      <c r="M12" s="234" t="e">
        <f>(M13/M9)</f>
        <v>#DIV/0!</v>
      </c>
      <c r="N12" s="6"/>
      <c r="O12" s="6"/>
      <c r="P12" s="234" t="e">
        <f>(P13/P9)</f>
        <v>#DIV/0!</v>
      </c>
      <c r="Q12" s="6"/>
      <c r="S12" s="234" t="e">
        <f>(S13/S9)</f>
        <v>#DIV/0!</v>
      </c>
      <c r="T12" s="6"/>
      <c r="U12" s="234" t="e">
        <f>(U13/U9)</f>
        <v>#DIV/0!</v>
      </c>
    </row>
    <row r="13" spans="1:31" ht="15" thickBot="1" x14ac:dyDescent="0.35">
      <c r="B13" s="7" t="s">
        <v>38</v>
      </c>
      <c r="C13" s="13"/>
      <c r="D13" s="232">
        <f>H13+ROUNDUP(H13*0.1,0)+ROUNDUP(M13*0.1,0)+ROUNDUP(S13*0.1,0)</f>
        <v>0</v>
      </c>
      <c r="E13" s="51" t="s">
        <v>33</v>
      </c>
      <c r="F13" s="9"/>
      <c r="G13" s="43"/>
      <c r="H13" s="233">
        <f>IF(H12*H9&gt;D5,D5,H12*H9)</f>
        <v>0</v>
      </c>
      <c r="I13" s="7"/>
      <c r="J13" s="43"/>
      <c r="K13" s="235">
        <f>ROUNDUP(H13*0.23,0)</f>
        <v>0</v>
      </c>
      <c r="L13" s="9"/>
      <c r="M13" s="233">
        <f>ROUNDUP(H13*0.5,0)</f>
        <v>0</v>
      </c>
      <c r="N13" s="7"/>
      <c r="O13" s="43"/>
      <c r="P13" s="236">
        <f>ROUNDUP(M13*1.1,0)</f>
        <v>0</v>
      </c>
      <c r="Q13" s="7"/>
      <c r="S13" s="235">
        <f>ROUNDUP(H13*0.5,0)</f>
        <v>0</v>
      </c>
      <c r="T13" s="43"/>
      <c r="U13" s="236">
        <f>ROUNDUP(S13*1.1,0)</f>
        <v>0</v>
      </c>
      <c r="Y13"/>
      <c r="Z13"/>
      <c r="AA13"/>
      <c r="AB13"/>
      <c r="AC13"/>
      <c r="AD13"/>
    </row>
    <row r="14" spans="1:31" ht="14.4" x14ac:dyDescent="0.3">
      <c r="B14" s="45" t="s">
        <v>148</v>
      </c>
      <c r="C14" s="38"/>
      <c r="D14" s="38"/>
      <c r="E14" s="38"/>
      <c r="F14" s="38"/>
      <c r="G14" s="38"/>
      <c r="H14" s="40"/>
      <c r="I14" s="41"/>
      <c r="J14" s="41"/>
      <c r="K14" s="41"/>
      <c r="L14" s="41"/>
      <c r="M14" s="42"/>
      <c r="N14" s="42"/>
      <c r="O14" s="42"/>
      <c r="P14" s="42"/>
      <c r="Q14" s="42"/>
      <c r="R14" s="48"/>
      <c r="S14" s="48"/>
      <c r="T14" s="42"/>
      <c r="U14" s="130"/>
      <c r="Y14"/>
      <c r="Z14"/>
      <c r="AA14"/>
      <c r="AB14"/>
      <c r="AC14"/>
      <c r="AD14"/>
      <c r="AE14" s="182"/>
    </row>
    <row r="15" spans="1:31" ht="15" customHeight="1" x14ac:dyDescent="0.3">
      <c r="B15" s="395" t="s">
        <v>16</v>
      </c>
      <c r="C15" s="396"/>
      <c r="D15" s="21" t="s">
        <v>35</v>
      </c>
      <c r="E15" s="21" t="s">
        <v>43</v>
      </c>
      <c r="F15" s="67"/>
      <c r="G15" s="21" t="s">
        <v>37</v>
      </c>
      <c r="H15" s="401" t="s">
        <v>0</v>
      </c>
      <c r="I15" s="68"/>
      <c r="J15" s="21" t="s">
        <v>37</v>
      </c>
      <c r="K15" s="401" t="s">
        <v>5</v>
      </c>
      <c r="L15" s="21" t="s">
        <v>37</v>
      </c>
      <c r="M15" s="399" t="s">
        <v>1</v>
      </c>
      <c r="N15" s="68"/>
      <c r="O15" s="21" t="s">
        <v>37</v>
      </c>
      <c r="P15" s="401" t="s">
        <v>6</v>
      </c>
      <c r="Q15" s="68"/>
      <c r="R15" s="21" t="s">
        <v>37</v>
      </c>
      <c r="S15" s="401" t="s">
        <v>153</v>
      </c>
      <c r="T15" s="21" t="s">
        <v>37</v>
      </c>
      <c r="U15" s="401" t="s">
        <v>156</v>
      </c>
      <c r="Y15"/>
      <c r="Z15"/>
      <c r="AA15"/>
      <c r="AB15"/>
      <c r="AC15"/>
      <c r="AD15"/>
    </row>
    <row r="16" spans="1:31" ht="14.4" x14ac:dyDescent="0.3">
      <c r="B16" s="397"/>
      <c r="C16" s="398"/>
      <c r="D16" s="57" t="s">
        <v>36</v>
      </c>
      <c r="E16" s="57" t="s">
        <v>40</v>
      </c>
      <c r="F16" s="31"/>
      <c r="G16" s="57" t="s">
        <v>44</v>
      </c>
      <c r="H16" s="402"/>
      <c r="I16" s="183"/>
      <c r="J16" s="57" t="s">
        <v>44</v>
      </c>
      <c r="K16" s="402"/>
      <c r="L16" s="57" t="s">
        <v>44</v>
      </c>
      <c r="M16" s="400"/>
      <c r="N16" s="183"/>
      <c r="O16" s="57" t="s">
        <v>44</v>
      </c>
      <c r="P16" s="402"/>
      <c r="Q16" s="183"/>
      <c r="R16" s="57" t="s">
        <v>44</v>
      </c>
      <c r="S16" s="402"/>
      <c r="T16" s="57" t="s">
        <v>44</v>
      </c>
      <c r="U16" s="402"/>
      <c r="Y16"/>
      <c r="Z16"/>
      <c r="AA16"/>
      <c r="AB16"/>
      <c r="AC16"/>
      <c r="AD16"/>
    </row>
    <row r="17" spans="2:30" ht="14.4" x14ac:dyDescent="0.3">
      <c r="B17" s="2" t="s">
        <v>3</v>
      </c>
      <c r="C17" s="6"/>
      <c r="D17" s="22" t="s">
        <v>17</v>
      </c>
      <c r="E17" s="23">
        <v>0.3</v>
      </c>
      <c r="F17" s="24"/>
      <c r="G17" s="25">
        <v>1</v>
      </c>
      <c r="H17" s="237">
        <f>(E17*H10)*ROUNDUP((G17*H13),0)</f>
        <v>0</v>
      </c>
      <c r="I17" s="55"/>
      <c r="J17" s="25">
        <v>1</v>
      </c>
      <c r="K17" s="239">
        <f>(E17*K10)*ROUNDUP((J17*(H13-K13)),0)</f>
        <v>0</v>
      </c>
      <c r="L17" s="25">
        <v>1</v>
      </c>
      <c r="M17" s="239">
        <f>(E17*M10)*(L17*M13)</f>
        <v>0</v>
      </c>
      <c r="N17" s="55"/>
      <c r="O17" s="25">
        <v>1</v>
      </c>
      <c r="P17" s="239">
        <f>(E17*P10)*ROUNDUP((O17*(P13-M13)),0)</f>
        <v>0</v>
      </c>
      <c r="Q17" s="55"/>
      <c r="R17" s="25">
        <v>1</v>
      </c>
      <c r="S17" s="239">
        <f>(E17*S10)*(R17*S13)</f>
        <v>0</v>
      </c>
      <c r="T17" s="25">
        <v>1</v>
      </c>
      <c r="U17" s="239">
        <f>(E17*U10)*ROUNDUP((T17*(U13-S13)),0)</f>
        <v>0</v>
      </c>
      <c r="Y17"/>
      <c r="Z17"/>
      <c r="AA17"/>
      <c r="AB17"/>
      <c r="AC17"/>
      <c r="AD17"/>
    </row>
    <row r="18" spans="2:30" ht="14.4" x14ac:dyDescent="0.3">
      <c r="B18" s="12" t="s">
        <v>18</v>
      </c>
      <c r="C18" s="13"/>
      <c r="D18" s="22" t="s">
        <v>17</v>
      </c>
      <c r="E18" s="23">
        <v>0.2</v>
      </c>
      <c r="F18" s="24"/>
      <c r="G18" s="25">
        <v>1</v>
      </c>
      <c r="H18" s="237">
        <f>(E18*H10)*(G18*H13)</f>
        <v>0</v>
      </c>
      <c r="I18" s="55"/>
      <c r="J18" s="25">
        <v>1</v>
      </c>
      <c r="K18" s="239">
        <f>(E18*K10)*(J18*K13)</f>
        <v>0</v>
      </c>
      <c r="L18" s="25">
        <v>1</v>
      </c>
      <c r="M18" s="239">
        <f>(E18*M10)*(L18*M13)</f>
        <v>0</v>
      </c>
      <c r="N18" s="55"/>
      <c r="O18" s="25">
        <v>1</v>
      </c>
      <c r="P18" s="239">
        <f>(E18*P10)*(O18*P13)</f>
        <v>0</v>
      </c>
      <c r="Q18" s="55"/>
      <c r="R18" s="25">
        <v>1</v>
      </c>
      <c r="S18" s="239">
        <f>(E18*S10)*(R18*S13)</f>
        <v>0</v>
      </c>
      <c r="T18" s="25">
        <v>1</v>
      </c>
      <c r="U18" s="239">
        <f>(E18*U10)*(T18*U13)</f>
        <v>0</v>
      </c>
      <c r="Y18"/>
      <c r="Z18"/>
      <c r="AA18"/>
      <c r="AB18"/>
      <c r="AC18"/>
      <c r="AD18"/>
    </row>
    <row r="19" spans="2:30" x14ac:dyDescent="0.3">
      <c r="B19" s="12" t="s">
        <v>19</v>
      </c>
      <c r="C19" s="13"/>
      <c r="D19" s="22" t="s">
        <v>17</v>
      </c>
      <c r="E19" s="97">
        <v>2</v>
      </c>
      <c r="F19" s="24"/>
      <c r="G19" s="25">
        <v>1</v>
      </c>
      <c r="H19" s="237">
        <f>(E19*H10)*(G19*H13)</f>
        <v>0</v>
      </c>
      <c r="I19" s="55"/>
      <c r="J19" s="25">
        <v>1</v>
      </c>
      <c r="K19" s="239">
        <f>(E19*K10)*(J19*K13)</f>
        <v>0</v>
      </c>
      <c r="L19" s="25">
        <v>1</v>
      </c>
      <c r="M19" s="239">
        <f>(E19*M10)*(L19*M13)</f>
        <v>0</v>
      </c>
      <c r="N19" s="55"/>
      <c r="O19" s="25">
        <v>1</v>
      </c>
      <c r="P19" s="239">
        <f>(E19*P10)*(O19*P13)</f>
        <v>0</v>
      </c>
      <c r="Q19" s="55"/>
      <c r="R19" s="25">
        <v>1</v>
      </c>
      <c r="S19" s="239">
        <f>(E19*S10)*(R19*S13)</f>
        <v>0</v>
      </c>
      <c r="T19" s="25">
        <v>1</v>
      </c>
      <c r="U19" s="239">
        <f>(E19*U10)*(T19*U13)</f>
        <v>0</v>
      </c>
    </row>
    <row r="20" spans="2:30" x14ac:dyDescent="0.3">
      <c r="B20" s="12" t="s">
        <v>20</v>
      </c>
      <c r="C20" s="13"/>
      <c r="D20" s="22" t="s">
        <v>17</v>
      </c>
      <c r="E20" s="97">
        <v>2.75</v>
      </c>
      <c r="F20" s="24"/>
      <c r="G20" s="25">
        <v>1</v>
      </c>
      <c r="H20" s="237">
        <f>(E20*H10)*(G20*H13)</f>
        <v>0</v>
      </c>
      <c r="I20" s="55"/>
      <c r="J20" s="25">
        <v>0</v>
      </c>
      <c r="K20" s="239">
        <f>(E20*K10)*(J20*K13)</f>
        <v>0</v>
      </c>
      <c r="L20" s="25">
        <v>1</v>
      </c>
      <c r="M20" s="239">
        <f>(E20*M10)*(L20*M13)</f>
        <v>0</v>
      </c>
      <c r="N20" s="55"/>
      <c r="O20" s="25">
        <v>1</v>
      </c>
      <c r="P20" s="239">
        <f>(E20*P10)*(O20*P13)</f>
        <v>0</v>
      </c>
      <c r="Q20" s="55"/>
      <c r="R20" s="25">
        <v>1</v>
      </c>
      <c r="S20" s="239">
        <f>(E20*S10)*(R20*S13)</f>
        <v>0</v>
      </c>
      <c r="T20" s="25">
        <v>1</v>
      </c>
      <c r="U20" s="239">
        <f>(E20*U10)*(T20*U13)</f>
        <v>0</v>
      </c>
    </row>
    <row r="21" spans="2:30" x14ac:dyDescent="0.3">
      <c r="B21" s="12" t="s">
        <v>21</v>
      </c>
      <c r="C21" s="13"/>
      <c r="D21" s="22" t="s">
        <v>17</v>
      </c>
      <c r="E21" s="97">
        <v>3</v>
      </c>
      <c r="F21" s="24"/>
      <c r="G21" s="96">
        <v>0.75</v>
      </c>
      <c r="H21" s="237">
        <f>(E21*H10)*(G21*H13)</f>
        <v>0</v>
      </c>
      <c r="I21" s="55"/>
      <c r="J21" s="25">
        <v>0</v>
      </c>
      <c r="K21" s="239">
        <f>(E21*K10)*(J21*K13)</f>
        <v>0</v>
      </c>
      <c r="L21" s="96">
        <v>0.75</v>
      </c>
      <c r="M21" s="239">
        <f>(E21*M10)*(L21*M13)</f>
        <v>0</v>
      </c>
      <c r="N21" s="55"/>
      <c r="O21" s="96">
        <v>0.75</v>
      </c>
      <c r="P21" s="239">
        <f>(E21*P10)*(O21*P13)</f>
        <v>0</v>
      </c>
      <c r="Q21" s="55"/>
      <c r="R21" s="96">
        <v>0.75</v>
      </c>
      <c r="S21" s="239">
        <f>(E21*S10)*(R21*S13)</f>
        <v>0</v>
      </c>
      <c r="T21" s="96">
        <v>0.75</v>
      </c>
      <c r="U21" s="239">
        <f>(E21*U10)*(T21*U13)</f>
        <v>0</v>
      </c>
      <c r="Z21" s="185"/>
    </row>
    <row r="22" spans="2:30" x14ac:dyDescent="0.3">
      <c r="B22" s="12" t="s">
        <v>151</v>
      </c>
      <c r="C22" s="13"/>
      <c r="D22" s="22" t="s">
        <v>17</v>
      </c>
      <c r="E22" s="97">
        <v>2</v>
      </c>
      <c r="F22" s="24"/>
      <c r="G22" s="96">
        <v>0.25</v>
      </c>
      <c r="H22" s="237">
        <f>(E22*H10)*(G22*H13)</f>
        <v>0</v>
      </c>
      <c r="I22" s="55"/>
      <c r="J22" s="25">
        <v>0</v>
      </c>
      <c r="K22" s="239">
        <f>(E22*K10)*(J22*K13)</f>
        <v>0</v>
      </c>
      <c r="L22" s="96">
        <v>0.25</v>
      </c>
      <c r="M22" s="239">
        <f>(E22*M10)*(L22*M13)</f>
        <v>0</v>
      </c>
      <c r="N22" s="55"/>
      <c r="O22" s="96">
        <v>0.25</v>
      </c>
      <c r="P22" s="239">
        <f>(E22*P10)*(O22*P13)</f>
        <v>0</v>
      </c>
      <c r="Q22" s="55"/>
      <c r="R22" s="96">
        <v>0.25</v>
      </c>
      <c r="S22" s="239">
        <f>(E22*S10)*(R22*S13)</f>
        <v>0</v>
      </c>
      <c r="T22" s="96">
        <v>0.25</v>
      </c>
      <c r="U22" s="239">
        <f>(E22*U10)*(T22*U13)</f>
        <v>0</v>
      </c>
    </row>
    <row r="23" spans="2:30" x14ac:dyDescent="0.3">
      <c r="B23" s="12" t="s">
        <v>22</v>
      </c>
      <c r="C23" s="13"/>
      <c r="D23" s="22" t="s">
        <v>17</v>
      </c>
      <c r="E23" s="23">
        <v>5</v>
      </c>
      <c r="F23" s="24"/>
      <c r="G23" s="25">
        <v>1</v>
      </c>
      <c r="H23" s="237">
        <f>(E23*H10)*(G23*H13)</f>
        <v>0</v>
      </c>
      <c r="I23" s="55"/>
      <c r="J23" s="25">
        <v>1</v>
      </c>
      <c r="K23" s="239">
        <f>(E23*K10)*(J23*K13)</f>
        <v>0</v>
      </c>
      <c r="L23" s="25">
        <v>1</v>
      </c>
      <c r="M23" s="239">
        <f>(E23*M10)*(L23*M13)</f>
        <v>0</v>
      </c>
      <c r="N23" s="55"/>
      <c r="O23" s="25">
        <v>1</v>
      </c>
      <c r="P23" s="239">
        <f>(E23*P10)*(O23*P13)</f>
        <v>0</v>
      </c>
      <c r="Q23" s="55"/>
      <c r="R23" s="25">
        <v>1</v>
      </c>
      <c r="S23" s="239">
        <f>(E23*S10)*(R23*S13)</f>
        <v>0</v>
      </c>
      <c r="T23" s="25">
        <v>1</v>
      </c>
      <c r="U23" s="239">
        <f>(E23*U10)*(T23*U13)</f>
        <v>0</v>
      </c>
    </row>
    <row r="24" spans="2:30" x14ac:dyDescent="0.3">
      <c r="B24" s="7" t="s">
        <v>23</v>
      </c>
      <c r="C24" s="9"/>
      <c r="D24" s="22" t="s">
        <v>17</v>
      </c>
      <c r="E24" s="23">
        <v>1</v>
      </c>
      <c r="F24" s="24"/>
      <c r="G24" s="25">
        <v>0</v>
      </c>
      <c r="H24" s="237">
        <f>(E24*H10)*(G24*H13)</f>
        <v>0</v>
      </c>
      <c r="I24" s="55"/>
      <c r="J24" s="25">
        <v>0</v>
      </c>
      <c r="K24" s="239">
        <f>(E24*K10)*(J24*K13)</f>
        <v>0</v>
      </c>
      <c r="L24" s="25">
        <v>0.1</v>
      </c>
      <c r="M24" s="239">
        <f>(E24*M10)*(L24*M5)</f>
        <v>0</v>
      </c>
      <c r="N24" s="55"/>
      <c r="O24" s="25">
        <v>0.1</v>
      </c>
      <c r="P24" s="239">
        <f>(E24*P10)*(O24*P13)</f>
        <v>0</v>
      </c>
      <c r="Q24" s="55"/>
      <c r="R24" s="25">
        <v>0.1</v>
      </c>
      <c r="S24" s="239">
        <f>(E24*S10)*(R24*S5)</f>
        <v>0</v>
      </c>
      <c r="T24" s="25">
        <v>0.1</v>
      </c>
      <c r="U24" s="239">
        <f>(E24*U10)*(T24*U13)</f>
        <v>0</v>
      </c>
    </row>
    <row r="25" spans="2:30" x14ac:dyDescent="0.3">
      <c r="B25" s="12"/>
      <c r="C25" s="13"/>
      <c r="D25" s="27"/>
      <c r="E25" s="28"/>
      <c r="F25" s="24"/>
      <c r="G25" s="29" t="s">
        <v>24</v>
      </c>
      <c r="H25" s="238">
        <f>SUM(H17:H24)</f>
        <v>0</v>
      </c>
      <c r="I25" s="30"/>
      <c r="J25" s="46" t="s">
        <v>24</v>
      </c>
      <c r="K25" s="240">
        <f>SUM(K17:K24)</f>
        <v>0</v>
      </c>
      <c r="L25" s="46" t="s">
        <v>24</v>
      </c>
      <c r="M25" s="240">
        <f>SUM(M17:M24)</f>
        <v>0</v>
      </c>
      <c r="N25" s="70"/>
      <c r="O25" s="46" t="s">
        <v>24</v>
      </c>
      <c r="P25" s="240">
        <f>SUM(P17:P24)</f>
        <v>0</v>
      </c>
      <c r="Q25" s="30"/>
      <c r="R25" s="46" t="s">
        <v>24</v>
      </c>
      <c r="S25" s="240">
        <f>SUM(S17:S24)</f>
        <v>0</v>
      </c>
      <c r="T25" s="29" t="s">
        <v>24</v>
      </c>
      <c r="U25" s="238">
        <f>SUM(U17:U24)</f>
        <v>0</v>
      </c>
    </row>
    <row r="26" spans="2:30" s="64" customFormat="1" ht="7.5" customHeight="1" x14ac:dyDescent="0.3">
      <c r="B26" s="69"/>
      <c r="C26" s="192"/>
      <c r="D26" s="58"/>
      <c r="E26" s="59"/>
      <c r="F26" s="24"/>
      <c r="G26" s="134"/>
      <c r="H26" s="61"/>
      <c r="I26" s="52"/>
      <c r="J26" s="62"/>
      <c r="K26" s="62"/>
      <c r="L26" s="62"/>
      <c r="M26" s="63"/>
      <c r="N26" s="52"/>
      <c r="O26" s="62"/>
      <c r="P26" s="63"/>
      <c r="Q26" s="52"/>
      <c r="R26" s="62"/>
      <c r="S26" s="63"/>
      <c r="U26" s="129"/>
    </row>
    <row r="27" spans="2:30" ht="15" customHeight="1" x14ac:dyDescent="0.3">
      <c r="B27" s="395" t="s">
        <v>25</v>
      </c>
      <c r="C27" s="396"/>
      <c r="D27" s="21" t="s">
        <v>35</v>
      </c>
      <c r="E27" s="21" t="s">
        <v>43</v>
      </c>
      <c r="F27" s="31"/>
      <c r="G27" s="21" t="s">
        <v>37</v>
      </c>
      <c r="H27" s="401" t="s">
        <v>41</v>
      </c>
      <c r="I27" s="1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2:30" x14ac:dyDescent="0.3">
      <c r="B28" s="397"/>
      <c r="C28" s="398"/>
      <c r="D28" s="57" t="s">
        <v>36</v>
      </c>
      <c r="E28" s="57" t="s">
        <v>40</v>
      </c>
      <c r="F28" s="31"/>
      <c r="G28" s="57" t="s">
        <v>45</v>
      </c>
      <c r="H28" s="402"/>
      <c r="I28" s="53"/>
      <c r="J28" s="137"/>
      <c r="K28" s="137"/>
      <c r="L28" s="137"/>
      <c r="M28" s="138"/>
      <c r="N28" s="137"/>
      <c r="O28" s="137"/>
      <c r="P28" s="138"/>
      <c r="Q28" s="137"/>
      <c r="R28" s="137"/>
      <c r="S28" s="138"/>
      <c r="T28" s="138"/>
      <c r="U28" s="139"/>
    </row>
    <row r="29" spans="2:30" x14ac:dyDescent="0.3">
      <c r="B29" s="2" t="s">
        <v>154</v>
      </c>
      <c r="C29" s="2"/>
      <c r="D29" s="22" t="s">
        <v>17</v>
      </c>
      <c r="E29" s="33">
        <v>0.1</v>
      </c>
      <c r="F29" s="24"/>
      <c r="G29" s="25">
        <v>1</v>
      </c>
      <c r="H29" s="237">
        <f>(E29*H10)*ROUNDUP((G29*D13),0)</f>
        <v>0</v>
      </c>
      <c r="I29" s="54"/>
      <c r="J29" s="140"/>
      <c r="K29" s="140"/>
      <c r="L29" s="140"/>
      <c r="M29" s="141"/>
      <c r="N29" s="142"/>
      <c r="O29" s="140"/>
      <c r="P29" s="141"/>
      <c r="Q29" s="142"/>
      <c r="R29" s="140"/>
      <c r="S29" s="141"/>
      <c r="T29" s="141"/>
      <c r="U29" s="143"/>
    </row>
    <row r="30" spans="2:30" x14ac:dyDescent="0.3">
      <c r="B30" s="12" t="s">
        <v>26</v>
      </c>
      <c r="C30" s="12"/>
      <c r="D30" s="22" t="s">
        <v>17</v>
      </c>
      <c r="E30" s="33">
        <v>0.4</v>
      </c>
      <c r="F30" s="24"/>
      <c r="G30" s="25">
        <v>1</v>
      </c>
      <c r="H30" s="237">
        <f>(E30*H10)*ROUNDUP((G30*D13),0)</f>
        <v>0</v>
      </c>
      <c r="I30" s="54"/>
      <c r="J30" s="140"/>
      <c r="K30" s="140"/>
      <c r="L30" s="140"/>
      <c r="M30" s="141"/>
      <c r="N30" s="142"/>
      <c r="O30" s="140"/>
      <c r="P30" s="141"/>
      <c r="Q30" s="142"/>
      <c r="R30" s="140"/>
      <c r="S30" s="141"/>
      <c r="T30" s="141"/>
      <c r="U30" s="143"/>
    </row>
    <row r="31" spans="2:30" x14ac:dyDescent="0.3">
      <c r="B31" s="12" t="s">
        <v>27</v>
      </c>
      <c r="C31" s="12"/>
      <c r="D31" s="22" t="s">
        <v>17</v>
      </c>
      <c r="E31" s="33">
        <v>0.25</v>
      </c>
      <c r="F31" s="24"/>
      <c r="G31" s="25">
        <v>1</v>
      </c>
      <c r="H31" s="237">
        <f>(E31*H10)*ROUNDUP((G31*D13),0)</f>
        <v>0</v>
      </c>
      <c r="I31" s="54"/>
      <c r="J31" s="140"/>
      <c r="K31" s="140"/>
      <c r="L31" s="140"/>
      <c r="M31" s="141"/>
      <c r="N31" s="142"/>
      <c r="O31" s="140"/>
      <c r="P31" s="141"/>
      <c r="Q31" s="142"/>
      <c r="R31" s="140"/>
      <c r="S31" s="141"/>
      <c r="T31" s="141"/>
      <c r="U31" s="143"/>
    </row>
    <row r="32" spans="2:30" x14ac:dyDescent="0.3">
      <c r="B32" s="12" t="s">
        <v>28</v>
      </c>
      <c r="C32" s="12"/>
      <c r="D32" s="34" t="s">
        <v>152</v>
      </c>
      <c r="E32" s="35">
        <v>0.5</v>
      </c>
      <c r="F32" s="24"/>
      <c r="G32" s="25">
        <v>0.35</v>
      </c>
      <c r="H32" s="237">
        <f>IF(D32="Y",(E32*H10)*ROUNDUP((G32*D13),0),0)</f>
        <v>0</v>
      </c>
      <c r="I32" s="54"/>
      <c r="J32" s="140"/>
      <c r="K32" s="140"/>
      <c r="L32" s="140"/>
      <c r="M32" s="141"/>
      <c r="N32" s="142"/>
      <c r="O32" s="140"/>
      <c r="P32" s="141"/>
      <c r="Q32" s="142"/>
      <c r="R32" s="140"/>
      <c r="S32" s="141"/>
      <c r="T32" s="141"/>
      <c r="U32" s="143"/>
    </row>
    <row r="33" spans="2:21" x14ac:dyDescent="0.3">
      <c r="B33" s="12" t="s">
        <v>29</v>
      </c>
      <c r="C33" s="12"/>
      <c r="D33" s="34" t="s">
        <v>152</v>
      </c>
      <c r="E33" s="35">
        <v>0.5</v>
      </c>
      <c r="F33" s="24"/>
      <c r="G33" s="25">
        <v>0.75</v>
      </c>
      <c r="H33" s="237">
        <f>IF(D33="Y",(E33*H10)*ROUNDUP((G33*D13),0),0)</f>
        <v>0</v>
      </c>
      <c r="I33" s="54"/>
      <c r="J33" s="140"/>
      <c r="K33" s="140"/>
      <c r="L33" s="140"/>
      <c r="M33" s="141"/>
      <c r="N33" s="142"/>
      <c r="O33" s="140"/>
      <c r="P33" s="141"/>
      <c r="Q33" s="142"/>
      <c r="R33" s="140"/>
      <c r="S33" s="141"/>
      <c r="T33" s="141"/>
      <c r="U33" s="143"/>
    </row>
    <row r="34" spans="2:21" x14ac:dyDescent="0.3">
      <c r="B34" s="7" t="s">
        <v>30</v>
      </c>
      <c r="C34" s="7"/>
      <c r="D34" s="34" t="s">
        <v>152</v>
      </c>
      <c r="E34" s="35">
        <v>0.5</v>
      </c>
      <c r="F34" s="24"/>
      <c r="G34" s="25">
        <v>0.5</v>
      </c>
      <c r="H34" s="237">
        <f>IF(D34="Y",(E34*H10)*ROUNDUP((G34*D13),0),0)</f>
        <v>0</v>
      </c>
      <c r="I34" s="54"/>
      <c r="J34" s="140"/>
      <c r="K34" s="140"/>
      <c r="L34" s="140"/>
      <c r="M34" s="141"/>
      <c r="N34" s="142"/>
      <c r="O34" s="140"/>
      <c r="P34" s="141"/>
      <c r="Q34" s="142"/>
      <c r="R34" s="140"/>
      <c r="S34" s="141"/>
      <c r="T34" s="141"/>
      <c r="U34" s="143"/>
    </row>
    <row r="35" spans="2:21" ht="14.4" thickBot="1" x14ac:dyDescent="0.35">
      <c r="B35" s="2"/>
      <c r="C35" s="6"/>
      <c r="D35" s="131"/>
      <c r="E35" s="132"/>
      <c r="F35" s="133"/>
      <c r="G35" s="29" t="s">
        <v>24</v>
      </c>
      <c r="H35" s="238">
        <f>SUM(H29:H34)</f>
        <v>0</v>
      </c>
      <c r="I35" s="92"/>
      <c r="J35" s="144"/>
      <c r="K35" s="144"/>
      <c r="L35" s="144"/>
      <c r="M35" s="145"/>
      <c r="N35" s="146"/>
      <c r="O35" s="144"/>
      <c r="P35" s="145"/>
      <c r="Q35" s="146"/>
      <c r="R35" s="144"/>
      <c r="S35" s="145"/>
      <c r="T35" s="145"/>
      <c r="U35" s="147"/>
    </row>
    <row r="36" spans="2:21" x14ac:dyDescent="0.3">
      <c r="B36" s="122" t="s">
        <v>14</v>
      </c>
      <c r="C36" s="124"/>
      <c r="D36" s="123"/>
      <c r="E36" s="123"/>
      <c r="F36" s="123"/>
      <c r="G36" s="123"/>
      <c r="H36" s="123"/>
      <c r="I36" s="123"/>
      <c r="J36" s="123"/>
      <c r="K36" s="148" t="s">
        <v>34</v>
      </c>
      <c r="L36" s="124"/>
      <c r="M36" s="124"/>
      <c r="N36" s="123"/>
      <c r="O36" s="123"/>
      <c r="P36" s="123"/>
      <c r="Q36" s="123"/>
      <c r="R36" s="123"/>
      <c r="S36" s="123"/>
      <c r="T36" s="123"/>
      <c r="U36" s="125"/>
    </row>
    <row r="37" spans="2:21" x14ac:dyDescent="0.3">
      <c r="B37" s="106" t="s">
        <v>157</v>
      </c>
      <c r="C37" s="9"/>
      <c r="D37" s="9"/>
      <c r="E37" s="241">
        <f>0.5*(($H$8*$H$9*$H$10)+($K$8*$K$9*$K$10))</f>
        <v>0</v>
      </c>
      <c r="F37" s="137"/>
      <c r="G37" s="137"/>
      <c r="H37" s="137"/>
      <c r="I37" s="137"/>
      <c r="J37" s="137"/>
      <c r="K37" s="79" t="s">
        <v>14</v>
      </c>
      <c r="L37" s="99"/>
      <c r="M37" s="99"/>
      <c r="N37" s="16"/>
      <c r="O37" s="16"/>
      <c r="P37" s="239" t="e">
        <f>+E44</f>
        <v>#DIV/0!</v>
      </c>
      <c r="Q37" s="137"/>
      <c r="R37" s="137"/>
      <c r="S37" s="137"/>
      <c r="T37" s="137"/>
      <c r="U37" s="152"/>
    </row>
    <row r="38" spans="2:21" x14ac:dyDescent="0.3">
      <c r="B38" s="106" t="s">
        <v>159</v>
      </c>
      <c r="C38" s="9"/>
      <c r="D38" s="9"/>
      <c r="E38" s="241">
        <f>0.15*(($M$8*$M$9*$M$10)+($P$8*$P$9*$P$10))</f>
        <v>0</v>
      </c>
      <c r="F38" s="137"/>
      <c r="G38" s="137"/>
      <c r="H38" s="137"/>
      <c r="I38" s="137"/>
      <c r="J38" s="137"/>
      <c r="K38" s="80" t="s">
        <v>16</v>
      </c>
      <c r="L38" s="79"/>
      <c r="M38" s="99"/>
      <c r="N38" s="16"/>
      <c r="O38" s="16"/>
      <c r="P38" s="239">
        <f>+H25+K25+M25+P25+S25+U25</f>
        <v>0</v>
      </c>
      <c r="Q38" s="137"/>
      <c r="R38" s="137"/>
      <c r="S38" s="137"/>
      <c r="T38" s="137"/>
      <c r="U38" s="153"/>
    </row>
    <row r="39" spans="2:21" x14ac:dyDescent="0.3">
      <c r="B39" s="106" t="s">
        <v>158</v>
      </c>
      <c r="C39" s="9"/>
      <c r="D39" s="9"/>
      <c r="E39" s="241">
        <f>0.15*(($S$8*$S$9*$S$10)+($U$8*$U$9*$U$10))</f>
        <v>0</v>
      </c>
      <c r="F39" s="137"/>
      <c r="G39" s="137"/>
      <c r="H39" s="137"/>
      <c r="I39" s="137"/>
      <c r="J39" s="137"/>
      <c r="K39" s="80" t="s">
        <v>161</v>
      </c>
      <c r="L39" s="79"/>
      <c r="M39" s="99"/>
      <c r="N39" s="16"/>
      <c r="O39" s="16"/>
      <c r="P39" s="239">
        <f>+H35*0.8</f>
        <v>0</v>
      </c>
      <c r="Q39" s="137"/>
      <c r="R39" s="137"/>
      <c r="S39" s="137"/>
      <c r="T39" s="137"/>
      <c r="U39" s="153"/>
    </row>
    <row r="40" spans="2:21" x14ac:dyDescent="0.3">
      <c r="B40" s="169" t="s">
        <v>160</v>
      </c>
      <c r="C40" s="104"/>
      <c r="D40" s="9"/>
      <c r="E40" s="241">
        <f>+H35*0.2</f>
        <v>0</v>
      </c>
      <c r="F40" s="137"/>
      <c r="G40" s="137"/>
      <c r="H40" s="137"/>
      <c r="I40" s="137"/>
      <c r="J40" s="137"/>
      <c r="K40" s="79"/>
      <c r="L40" s="99"/>
      <c r="M40" s="99"/>
      <c r="N40" s="16"/>
      <c r="O40" s="16"/>
      <c r="P40" s="18"/>
      <c r="Q40" s="137"/>
      <c r="R40" s="137"/>
      <c r="S40" s="137"/>
      <c r="T40" s="137"/>
      <c r="U40" s="153"/>
    </row>
    <row r="41" spans="2:21" x14ac:dyDescent="0.3">
      <c r="B41" s="108" t="s">
        <v>149</v>
      </c>
      <c r="C41" s="16"/>
      <c r="D41" s="16"/>
      <c r="E41" s="242">
        <f>IF($H$12="",0,IF($H$12=0,0,IF($H$12=1,1,IF($H$12=2,2,IF($H$12=3,3,IF($H$12&gt;3,4))))))</f>
        <v>0</v>
      </c>
      <c r="F41" s="137"/>
      <c r="G41" s="137"/>
      <c r="H41" s="137"/>
      <c r="I41" s="137"/>
      <c r="J41" s="137"/>
      <c r="K41" s="36"/>
      <c r="L41" s="85"/>
      <c r="M41" s="85"/>
      <c r="N41" s="128" t="s">
        <v>31</v>
      </c>
      <c r="O41" s="16"/>
      <c r="P41" s="238" t="e">
        <f>SUM(P37:P40)</f>
        <v>#DIV/0!</v>
      </c>
      <c r="Q41" s="137"/>
      <c r="R41" s="137"/>
      <c r="S41" s="137"/>
      <c r="T41" s="137"/>
      <c r="U41" s="153"/>
    </row>
    <row r="42" spans="2:21" x14ac:dyDescent="0.3">
      <c r="B42" s="108" t="s">
        <v>150</v>
      </c>
      <c r="C42" s="16"/>
      <c r="D42" s="85"/>
      <c r="E42" s="94"/>
      <c r="F42" s="137"/>
      <c r="G42" s="137"/>
      <c r="H42" s="137"/>
      <c r="I42" s="137"/>
      <c r="J42" s="137"/>
      <c r="K42" s="81" t="s">
        <v>39</v>
      </c>
      <c r="L42" s="100"/>
      <c r="M42" s="126"/>
      <c r="N42" s="127"/>
      <c r="O42" s="127">
        <v>0.15</v>
      </c>
      <c r="P42" s="243" t="e">
        <f>+P41*O42</f>
        <v>#DIV/0!</v>
      </c>
      <c r="Q42" s="137"/>
      <c r="R42" s="137"/>
      <c r="S42" s="137"/>
      <c r="T42" s="137"/>
      <c r="U42" s="153"/>
    </row>
    <row r="43" spans="2:21" x14ac:dyDescent="0.3">
      <c r="B43" s="108" t="s">
        <v>15</v>
      </c>
      <c r="C43" s="16"/>
      <c r="D43" s="86"/>
      <c r="E43" s="246" t="e">
        <f>($H$12)/($H$6)</f>
        <v>#DIV/0!</v>
      </c>
      <c r="F43" s="172">
        <v>0.1</v>
      </c>
      <c r="G43" s="137"/>
      <c r="H43" s="137"/>
      <c r="I43" s="137"/>
      <c r="J43" s="137"/>
      <c r="K43" s="395" t="s">
        <v>24</v>
      </c>
      <c r="L43" s="413"/>
      <c r="M43" s="413"/>
      <c r="N43" s="413"/>
      <c r="O43" s="410"/>
      <c r="P43" s="403" t="e">
        <f>P41+P42</f>
        <v>#DIV/0!</v>
      </c>
      <c r="Q43" s="137"/>
      <c r="R43" s="137"/>
      <c r="S43" s="137"/>
      <c r="T43" s="137"/>
      <c r="U43" s="153"/>
    </row>
    <row r="44" spans="2:21" ht="12.75" customHeight="1" thickBot="1" x14ac:dyDescent="0.35">
      <c r="B44" s="111" t="s">
        <v>2</v>
      </c>
      <c r="C44" s="191"/>
      <c r="D44" s="112"/>
      <c r="E44" s="247" t="e">
        <f>IF(E43&gt;0.995,((E37+E38+E39+E40)*((E41/8)+F43)),((E37+E38+E39+E40)*((E41/8))))</f>
        <v>#DIV/0!</v>
      </c>
      <c r="F44" s="149"/>
      <c r="G44" s="150"/>
      <c r="H44" s="150"/>
      <c r="I44" s="150"/>
      <c r="J44" s="151"/>
      <c r="K44" s="412"/>
      <c r="L44" s="414"/>
      <c r="M44" s="414"/>
      <c r="N44" s="414"/>
      <c r="O44" s="411"/>
      <c r="P44" s="404"/>
      <c r="Q44" s="149"/>
      <c r="R44" s="150"/>
      <c r="S44" s="150"/>
      <c r="T44" s="150"/>
      <c r="U44" s="154"/>
    </row>
    <row r="45" spans="2:21" x14ac:dyDescent="0.3">
      <c r="B45" s="193" t="str">
        <f>+Sheet1!B113</f>
        <v>Revised 4/24/19</v>
      </c>
    </row>
    <row r="46" spans="2:21" x14ac:dyDescent="0.3">
      <c r="K46" s="95"/>
    </row>
    <row r="47" spans="2:21" x14ac:dyDescent="0.3">
      <c r="E47" s="95"/>
    </row>
    <row r="49" spans="8:8" x14ac:dyDescent="0.3">
      <c r="H49" s="95"/>
    </row>
  </sheetData>
  <sheetProtection algorithmName="SHA-512" hashValue="fjdPG6wymc3NzsBqLO/v8SAc1GxqkwnyCJ83rbOy973qA+x842cFuAZZPDE2DI3V64pOEFJiwSeXpHB2i91pDw==" saltValue="HN78pqD0YiWDpW5N8kW4kw==" spinCount="100000" sheet="1" selectLockedCells="1"/>
  <mergeCells count="17">
    <mergeCell ref="O43:O44"/>
    <mergeCell ref="P43:P44"/>
    <mergeCell ref="B27:C28"/>
    <mergeCell ref="H27:H28"/>
    <mergeCell ref="K43:K44"/>
    <mergeCell ref="L43:L44"/>
    <mergeCell ref="M43:M44"/>
    <mergeCell ref="N43:N44"/>
    <mergeCell ref="F3:O3"/>
    <mergeCell ref="Q3:U3"/>
    <mergeCell ref="B15:C16"/>
    <mergeCell ref="H15:H16"/>
    <mergeCell ref="K15:K16"/>
    <mergeCell ref="M15:M16"/>
    <mergeCell ref="P15:P16"/>
    <mergeCell ref="S15:S16"/>
    <mergeCell ref="U15:U16"/>
  </mergeCells>
  <conditionalFormatting sqref="H4">
    <cfRule type="duplicateValues" dxfId="52" priority="1"/>
  </conditionalFormatting>
  <pageMargins left="0.5" right="0.25" top="0.25" bottom="0.2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203</vt:i4>
      </vt:variant>
      <vt:variant>
        <vt:lpstr>Named Ranges</vt:lpstr>
      </vt:variant>
      <vt:variant>
        <vt:i4>1</vt:i4>
      </vt:variant>
    </vt:vector>
  </HeadingPairs>
  <TitlesOfParts>
    <vt:vector size="204" baseType="lpstr">
      <vt:lpstr>Sheet1</vt:lpstr>
      <vt:lpstr>Example Sheet (CBI&amp;CBI Booster)</vt:lpstr>
      <vt:lpstr>Example Sheet (with Options)</vt:lpstr>
      <vt:lpstr>Alamance</vt:lpstr>
      <vt:lpstr>Alamance (with Options)</vt:lpstr>
      <vt:lpstr>Alexander</vt:lpstr>
      <vt:lpstr>Alexander (with Options)</vt:lpstr>
      <vt:lpstr>Alleghany</vt:lpstr>
      <vt:lpstr>Alleghany (with Options)</vt:lpstr>
      <vt:lpstr>Anson</vt:lpstr>
      <vt:lpstr>Anson (with Options)</vt:lpstr>
      <vt:lpstr>Ashe</vt:lpstr>
      <vt:lpstr>Ashe (with Options)</vt:lpstr>
      <vt:lpstr>Avery</vt:lpstr>
      <vt:lpstr>Avery (with Options)</vt:lpstr>
      <vt:lpstr>Beaufort</vt:lpstr>
      <vt:lpstr>Beaufort (with Options)</vt:lpstr>
      <vt:lpstr>Bertie</vt:lpstr>
      <vt:lpstr>Bertie (with Options)</vt:lpstr>
      <vt:lpstr>Bladen</vt:lpstr>
      <vt:lpstr>Bladen (with Options)</vt:lpstr>
      <vt:lpstr>Brunswick</vt:lpstr>
      <vt:lpstr>Brunswick (with Options)</vt:lpstr>
      <vt:lpstr>Buncombe</vt:lpstr>
      <vt:lpstr>Buncombe (with Options)</vt:lpstr>
      <vt:lpstr>Burke</vt:lpstr>
      <vt:lpstr>Burke (with Options)</vt:lpstr>
      <vt:lpstr>Cabarrus</vt:lpstr>
      <vt:lpstr>Cabarrus (with Options)</vt:lpstr>
      <vt:lpstr>Caldwell</vt:lpstr>
      <vt:lpstr>Caldwell (with Options)</vt:lpstr>
      <vt:lpstr>Camden</vt:lpstr>
      <vt:lpstr>Camden (with Options)</vt:lpstr>
      <vt:lpstr>Carteret</vt:lpstr>
      <vt:lpstr>Carteret (with Options)</vt:lpstr>
      <vt:lpstr>Caswell</vt:lpstr>
      <vt:lpstr>Caswell (with Options)</vt:lpstr>
      <vt:lpstr>Catawba</vt:lpstr>
      <vt:lpstr>Catawba (with Options)</vt:lpstr>
      <vt:lpstr>Chatham</vt:lpstr>
      <vt:lpstr>Chatham (with Options)</vt:lpstr>
      <vt:lpstr>Cherokee</vt:lpstr>
      <vt:lpstr>Cherokee (with Options)</vt:lpstr>
      <vt:lpstr>Chowan</vt:lpstr>
      <vt:lpstr>Chowan (with Options)</vt:lpstr>
      <vt:lpstr>Clay</vt:lpstr>
      <vt:lpstr>Clay (with Options)</vt:lpstr>
      <vt:lpstr>Cleveland</vt:lpstr>
      <vt:lpstr>Cleveland (with Options)</vt:lpstr>
      <vt:lpstr>Columbus</vt:lpstr>
      <vt:lpstr>Columbus (with Options)</vt:lpstr>
      <vt:lpstr>Craven</vt:lpstr>
      <vt:lpstr>Craven (with Options)</vt:lpstr>
      <vt:lpstr>Cumberland</vt:lpstr>
      <vt:lpstr>Cumberland (with Options)</vt:lpstr>
      <vt:lpstr>Currituck</vt:lpstr>
      <vt:lpstr>Currituck (with Options)</vt:lpstr>
      <vt:lpstr>Dare</vt:lpstr>
      <vt:lpstr>Dare (with Options)</vt:lpstr>
      <vt:lpstr>Davidson</vt:lpstr>
      <vt:lpstr>Davidson (with Options)</vt:lpstr>
      <vt:lpstr>Davie</vt:lpstr>
      <vt:lpstr>Davie (with Options)</vt:lpstr>
      <vt:lpstr>Duplin</vt:lpstr>
      <vt:lpstr>Duplin (with Options)</vt:lpstr>
      <vt:lpstr>Durham</vt:lpstr>
      <vt:lpstr>Durham (with Options)</vt:lpstr>
      <vt:lpstr>Edgecombe</vt:lpstr>
      <vt:lpstr>Edgecombe (with Options)</vt:lpstr>
      <vt:lpstr>Forsyth</vt:lpstr>
      <vt:lpstr>Forsyth (with Options)</vt:lpstr>
      <vt:lpstr>Franklin</vt:lpstr>
      <vt:lpstr>Franklin (with Options)</vt:lpstr>
      <vt:lpstr>Gaston</vt:lpstr>
      <vt:lpstr>Gaston (with Options)</vt:lpstr>
      <vt:lpstr>Gates</vt:lpstr>
      <vt:lpstr>Gates (with Options)</vt:lpstr>
      <vt:lpstr>Graham</vt:lpstr>
      <vt:lpstr>Graham (with Options)</vt:lpstr>
      <vt:lpstr>Granville</vt:lpstr>
      <vt:lpstr>Granville (with Options)</vt:lpstr>
      <vt:lpstr>Greene</vt:lpstr>
      <vt:lpstr>Greene (with Options)</vt:lpstr>
      <vt:lpstr>Guilford</vt:lpstr>
      <vt:lpstr>Guilford (with Options)</vt:lpstr>
      <vt:lpstr>Halifax</vt:lpstr>
      <vt:lpstr>Halifax (with Options)</vt:lpstr>
      <vt:lpstr>Harnett</vt:lpstr>
      <vt:lpstr>Harnett (with Options)</vt:lpstr>
      <vt:lpstr>Haywood</vt:lpstr>
      <vt:lpstr>Haywood (with Options)</vt:lpstr>
      <vt:lpstr>Henderson</vt:lpstr>
      <vt:lpstr>Henderson (with Options)</vt:lpstr>
      <vt:lpstr>Hertford</vt:lpstr>
      <vt:lpstr>Hertford (with Options)</vt:lpstr>
      <vt:lpstr>Hoke</vt:lpstr>
      <vt:lpstr>Hoke (with Options)</vt:lpstr>
      <vt:lpstr>Hyde</vt:lpstr>
      <vt:lpstr>Hyde (with Options)</vt:lpstr>
      <vt:lpstr>Iredell</vt:lpstr>
      <vt:lpstr>Iredell (with Options)</vt:lpstr>
      <vt:lpstr>Jackson</vt:lpstr>
      <vt:lpstr>Jackson (with Options)</vt:lpstr>
      <vt:lpstr>Johnston</vt:lpstr>
      <vt:lpstr>Johnston (with Options)</vt:lpstr>
      <vt:lpstr>Jones</vt:lpstr>
      <vt:lpstr>Jones (with Options)</vt:lpstr>
      <vt:lpstr>Lee</vt:lpstr>
      <vt:lpstr>Lee (with Options)</vt:lpstr>
      <vt:lpstr>Lenoir</vt:lpstr>
      <vt:lpstr>Lenoir (with Options)</vt:lpstr>
      <vt:lpstr>Lincoln</vt:lpstr>
      <vt:lpstr>Lincoln (with Options)</vt:lpstr>
      <vt:lpstr>Macon</vt:lpstr>
      <vt:lpstr>Macon (with Options)</vt:lpstr>
      <vt:lpstr>Madison</vt:lpstr>
      <vt:lpstr>Madison (with Options)</vt:lpstr>
      <vt:lpstr>Martin</vt:lpstr>
      <vt:lpstr>Martin (with Options)</vt:lpstr>
      <vt:lpstr>McDowell</vt:lpstr>
      <vt:lpstr>McDowell (with Options)</vt:lpstr>
      <vt:lpstr>Mecklenburg</vt:lpstr>
      <vt:lpstr>Mecklenburg (with Options)</vt:lpstr>
      <vt:lpstr>Mitchell</vt:lpstr>
      <vt:lpstr>Mitchell (with Options)</vt:lpstr>
      <vt:lpstr>Montgomery</vt:lpstr>
      <vt:lpstr>Montgomery (with Options)</vt:lpstr>
      <vt:lpstr>Moore</vt:lpstr>
      <vt:lpstr>Moore (with Options)</vt:lpstr>
      <vt:lpstr>Nash</vt:lpstr>
      <vt:lpstr>Nash (with Options)</vt:lpstr>
      <vt:lpstr>New Hanover</vt:lpstr>
      <vt:lpstr>New Hanover (with Options)</vt:lpstr>
      <vt:lpstr>Northampton</vt:lpstr>
      <vt:lpstr>Northampton (with Options)</vt:lpstr>
      <vt:lpstr>Onslow</vt:lpstr>
      <vt:lpstr>Onslow (with Options)</vt:lpstr>
      <vt:lpstr>Orange</vt:lpstr>
      <vt:lpstr>Orange (with Options)</vt:lpstr>
      <vt:lpstr>Pamlico</vt:lpstr>
      <vt:lpstr>Pamlico (with Options)</vt:lpstr>
      <vt:lpstr>Pasquotank</vt:lpstr>
      <vt:lpstr>Pasquotank (with Options)</vt:lpstr>
      <vt:lpstr>Pender</vt:lpstr>
      <vt:lpstr>Pender (with Options)</vt:lpstr>
      <vt:lpstr>Perquimans</vt:lpstr>
      <vt:lpstr>Perquimans (with Options)</vt:lpstr>
      <vt:lpstr>Person</vt:lpstr>
      <vt:lpstr>Person (with Options)</vt:lpstr>
      <vt:lpstr>Pitt</vt:lpstr>
      <vt:lpstr>Pitt (with Options)</vt:lpstr>
      <vt:lpstr>Polk</vt:lpstr>
      <vt:lpstr>Polk (with Options)</vt:lpstr>
      <vt:lpstr>Randolph</vt:lpstr>
      <vt:lpstr>Randolph (with Options)</vt:lpstr>
      <vt:lpstr>Richmond</vt:lpstr>
      <vt:lpstr>Richmond (with Options)</vt:lpstr>
      <vt:lpstr>Robeson</vt:lpstr>
      <vt:lpstr>Robeson (with Options)</vt:lpstr>
      <vt:lpstr>Rockingham</vt:lpstr>
      <vt:lpstr>Rockingham (with Options)</vt:lpstr>
      <vt:lpstr>Rowan</vt:lpstr>
      <vt:lpstr>Rowan (with Options)</vt:lpstr>
      <vt:lpstr>Rutherford</vt:lpstr>
      <vt:lpstr>Rutherford (with Options)</vt:lpstr>
      <vt:lpstr>Sampson</vt:lpstr>
      <vt:lpstr>Sampson (with Options)</vt:lpstr>
      <vt:lpstr>Scotland</vt:lpstr>
      <vt:lpstr>Scotland (with Options)</vt:lpstr>
      <vt:lpstr>Stanly</vt:lpstr>
      <vt:lpstr>Stanly (with Options)</vt:lpstr>
      <vt:lpstr>Stokes</vt:lpstr>
      <vt:lpstr>Stokes (with Options)</vt:lpstr>
      <vt:lpstr>Surry</vt:lpstr>
      <vt:lpstr>Surry (with Options)</vt:lpstr>
      <vt:lpstr>Swain</vt:lpstr>
      <vt:lpstr>Swain (with Options)</vt:lpstr>
      <vt:lpstr>Transylvania</vt:lpstr>
      <vt:lpstr>Transylvania (with Options)</vt:lpstr>
      <vt:lpstr>Tyrrell</vt:lpstr>
      <vt:lpstr>Tyrrell (with Options)</vt:lpstr>
      <vt:lpstr>Union</vt:lpstr>
      <vt:lpstr>Union (with Options)</vt:lpstr>
      <vt:lpstr>Vance</vt:lpstr>
      <vt:lpstr>Vance (with Options)</vt:lpstr>
      <vt:lpstr>Wake</vt:lpstr>
      <vt:lpstr>Wake (with Options) </vt:lpstr>
      <vt:lpstr>Warren</vt:lpstr>
      <vt:lpstr>Warren (with Options)</vt:lpstr>
      <vt:lpstr>Washington</vt:lpstr>
      <vt:lpstr>Washington (with Options)</vt:lpstr>
      <vt:lpstr>Watauga</vt:lpstr>
      <vt:lpstr>Watauga (with Options)</vt:lpstr>
      <vt:lpstr>Wayne</vt:lpstr>
      <vt:lpstr>Wayne (with Options)</vt:lpstr>
      <vt:lpstr>Wilkes</vt:lpstr>
      <vt:lpstr>Wilkes (with Options)</vt:lpstr>
      <vt:lpstr>Wilson</vt:lpstr>
      <vt:lpstr>Wilson (with Options)</vt:lpstr>
      <vt:lpstr>Yadkin</vt:lpstr>
      <vt:lpstr>Yadkin (with Options)</vt:lpstr>
      <vt:lpstr>Yancey</vt:lpstr>
      <vt:lpstr>Yancey (with Options)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NC-DPS</cp:lastModifiedBy>
  <cp:lastPrinted>2019-04-24T15:13:18Z</cp:lastPrinted>
  <dcterms:created xsi:type="dcterms:W3CDTF">2015-01-10T05:23:03Z</dcterms:created>
  <dcterms:modified xsi:type="dcterms:W3CDTF">2019-04-25T17:59:13Z</dcterms:modified>
</cp:coreProperties>
</file>