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/>
  <mc:AlternateContent xmlns:mc="http://schemas.openxmlformats.org/markup-compatibility/2006">
    <mc:Choice Requires="x15">
      <x15ac:absPath xmlns:x15ac="http://schemas.microsoft.com/office/spreadsheetml/2010/11/ac" url="I:\PURCH\MSWord\Costa, Jennifer\Bids\17-18\"/>
    </mc:Choice>
  </mc:AlternateContent>
  <bookViews>
    <workbookView xWindow="0" yWindow="0" windowWidth="20736" windowHeight="10320" tabRatio="926" firstSheet="1" activeTab="1"/>
  </bookViews>
  <sheets>
    <sheet name="Sheet1" sheetId="8" state="hidden" r:id="rId1"/>
    <sheet name="Johnston" sheetId="6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61" l="1"/>
  <c r="J3" i="61" l="1"/>
  <c r="P3" i="61" s="1"/>
  <c r="G3" i="61"/>
  <c r="D37" i="61" l="1"/>
  <c r="M10" i="61"/>
  <c r="D36" i="61"/>
  <c r="D35" i="61"/>
  <c r="D39" i="61"/>
  <c r="C1" i="61"/>
  <c r="D40" i="61" l="1"/>
  <c r="M35" i="61" s="1"/>
  <c r="M22" i="61"/>
  <c r="G15" i="61"/>
  <c r="G16" i="61"/>
  <c r="G17" i="61"/>
  <c r="G18" i="61"/>
  <c r="G19" i="61"/>
  <c r="G20" i="61"/>
  <c r="G21" i="61"/>
  <c r="G22" i="61"/>
  <c r="G27" i="61"/>
  <c r="G31" i="61"/>
  <c r="J11" i="61"/>
  <c r="J15" i="61" s="1"/>
  <c r="J22" i="61"/>
  <c r="G28" i="61"/>
  <c r="G32" i="61"/>
  <c r="M16" i="61"/>
  <c r="M17" i="61"/>
  <c r="M18" i="61"/>
  <c r="M19" i="61"/>
  <c r="M20" i="61"/>
  <c r="M21" i="61"/>
  <c r="G29" i="61"/>
  <c r="G30" i="61"/>
  <c r="J19" i="61" l="1"/>
  <c r="J21" i="61"/>
  <c r="J17" i="61"/>
  <c r="J20" i="61"/>
  <c r="J18" i="61"/>
  <c r="J16" i="61"/>
  <c r="P11" i="61"/>
  <c r="M23" i="61"/>
  <c r="G33" i="61"/>
  <c r="M37" i="61" s="1"/>
  <c r="G23" i="61"/>
  <c r="J23" i="61" l="1"/>
  <c r="P10" i="61"/>
  <c r="P22" i="61"/>
  <c r="P18" i="61"/>
  <c r="P15" i="61"/>
  <c r="P19" i="61"/>
  <c r="P16" i="61"/>
  <c r="P20" i="61"/>
  <c r="P17" i="61"/>
  <c r="P21" i="61"/>
  <c r="P23" i="61" l="1"/>
  <c r="M36" i="61"/>
  <c r="M39" i="61" l="1"/>
  <c r="M38" i="61"/>
  <c r="M40" i="61" l="1"/>
  <c r="F102" i="8" l="1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E13" i="8"/>
  <c r="D13" i="8"/>
  <c r="C13" i="8"/>
  <c r="E12" i="8"/>
  <c r="D12" i="8"/>
  <c r="C12" i="8"/>
  <c r="E11" i="8"/>
  <c r="D11" i="8"/>
  <c r="C11" i="8"/>
  <c r="E10" i="8"/>
  <c r="D10" i="8"/>
  <c r="C10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E4" i="8"/>
  <c r="D4" i="8"/>
  <c r="C4" i="8"/>
  <c r="E3" i="8"/>
  <c r="D3" i="8"/>
  <c r="C3" i="8"/>
  <c r="E2" i="8"/>
  <c r="D2" i="8"/>
  <c r="C2" i="8"/>
</calcChain>
</file>

<file path=xl/sharedStrings.xml><?xml version="1.0" encoding="utf-8"?>
<sst xmlns="http://schemas.openxmlformats.org/spreadsheetml/2006/main" count="198" uniqueCount="164">
  <si>
    <t>CBI</t>
  </si>
  <si>
    <t>ROP</t>
  </si>
  <si>
    <t>Base Award</t>
  </si>
  <si>
    <t>Intake</t>
  </si>
  <si>
    <t>DPS Demand</t>
  </si>
  <si>
    <t>CBI A/C</t>
  </si>
  <si>
    <t>ROP A/C</t>
  </si>
  <si>
    <t>Enrollments Requested</t>
  </si>
  <si>
    <t>Total Groups Need</t>
  </si>
  <si>
    <t>Program Characteristics</t>
  </si>
  <si>
    <t>Sessions</t>
  </si>
  <si>
    <t>Group Size</t>
  </si>
  <si>
    <t>Vendor Bid</t>
  </si>
  <si>
    <t>Groups Bid</t>
  </si>
  <si>
    <t>Award Allocation</t>
  </si>
  <si>
    <t>CBI (75%)</t>
  </si>
  <si>
    <t>SAB (25%)</t>
  </si>
  <si>
    <t>Percent Demand Bid</t>
  </si>
  <si>
    <t>Core Milestones</t>
  </si>
  <si>
    <t>Y</t>
  </si>
  <si>
    <t>Engagement</t>
  </si>
  <si>
    <t>30 Days</t>
  </si>
  <si>
    <t>60 Days</t>
  </si>
  <si>
    <t>90 Days</t>
  </si>
  <si>
    <t>Completion</t>
  </si>
  <si>
    <t>Released HLOC</t>
  </si>
  <si>
    <t>Total</t>
  </si>
  <si>
    <t>Support Milestones</t>
  </si>
  <si>
    <t>Education</t>
  </si>
  <si>
    <t>Employment</t>
  </si>
  <si>
    <t>Health/Nutrition</t>
  </si>
  <si>
    <t>Child Care Services</t>
  </si>
  <si>
    <t>Family Counseling</t>
  </si>
  <si>
    <t>Parenting Classes</t>
  </si>
  <si>
    <t>Subtotal</t>
  </si>
  <si>
    <t>County:</t>
  </si>
  <si>
    <t>Individuals</t>
  </si>
  <si>
    <t>Bid Summary</t>
  </si>
  <si>
    <t>Service</t>
  </si>
  <si>
    <t>Provided</t>
  </si>
  <si>
    <t>Max</t>
  </si>
  <si>
    <t>Offenders to Serve</t>
  </si>
  <si>
    <t>Administrative Fee</t>
  </si>
  <si>
    <t>Rate</t>
  </si>
  <si>
    <t>Support</t>
  </si>
  <si>
    <t>CBI Booster</t>
  </si>
  <si>
    <t>Value</t>
  </si>
  <si>
    <t>Success</t>
  </si>
  <si>
    <t>Enroll</t>
  </si>
  <si>
    <t>Vendor:</t>
  </si>
  <si>
    <t>County</t>
  </si>
  <si>
    <t>CBI 
(100%)</t>
  </si>
  <si>
    <t>ROP 
(25%)*</t>
  </si>
  <si>
    <t>CBI Booster (10%)</t>
  </si>
  <si>
    <t>ROP Aftercare (10%)</t>
  </si>
  <si>
    <t>Total
Individuals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</si>
  <si>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</si>
  <si>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</si>
  <si>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</si>
  <si>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</si>
  <si>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</si>
  <si>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</si>
  <si>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</si>
  <si>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</si>
  <si>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</si>
  <si>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</si>
  <si>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</si>
  <si>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</si>
  <si>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</si>
  <si>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</si>
  <si>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</si>
  <si>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</si>
  <si>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</si>
  <si>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</si>
  <si>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</si>
  <si>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</si>
  <si>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</si>
  <si>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</si>
  <si>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</si>
  <si>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</si>
  <si>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</si>
  <si>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</si>
  <si>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</si>
  <si>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</si>
  <si>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</si>
  <si>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</si>
  <si>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</si>
  <si>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</si>
  <si>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</si>
  <si>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</si>
  <si>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</si>
  <si>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</si>
  <si>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</si>
  <si>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</si>
  <si>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</si>
  <si>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</si>
  <si>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</si>
  <si>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</si>
  <si>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</si>
  <si>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</si>
  <si>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</si>
  <si>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</si>
  <si>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</si>
  <si>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</si>
  <si>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</si>
  <si>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</si>
  <si>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</si>
  <si>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</si>
  <si>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</si>
  <si>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</si>
  <si>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</si>
  <si>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</si>
  <si>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</si>
  <si>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</si>
  <si>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</si>
  <si>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</si>
  <si>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</si>
  <si>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</si>
  <si>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</si>
  <si>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</si>
  <si>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</si>
  <si>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</si>
  <si>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</si>
  <si>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</si>
  <si>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</si>
  <si>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</si>
  <si>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</si>
  <si>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</si>
  <si>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</si>
  <si>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</si>
  <si>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</si>
  <si>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</si>
  <si>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</si>
  <si>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</si>
  <si>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</si>
  <si>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</si>
  <si>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</si>
  <si>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</si>
  <si>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</si>
  <si>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</si>
  <si>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</si>
  <si>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</si>
  <si>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</si>
  <si>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</si>
  <si>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</si>
  <si>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</si>
  <si>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</si>
  <si>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</si>
  <si>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</si>
  <si>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</si>
  <si>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</si>
  <si>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</si>
  <si>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</si>
  <si>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</si>
  <si>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</si>
  <si>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</si>
  <si>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</si>
  <si>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*Calculated as an enrollment concurrent with CBI.</t>
  </si>
  <si>
    <t>Performance Pay Structure</t>
  </si>
  <si>
    <t xml:space="preserve">Award Range </t>
  </si>
  <si>
    <t>(Based on number groups bid)</t>
  </si>
  <si>
    <t>120 - 180 Days</t>
  </si>
  <si>
    <t>N</t>
  </si>
  <si>
    <t>RRS RFP# 19-RFP-014315-JJX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</si>
</sst>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64" formatCode="&quot;$&quot;#,##0.0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3" xfId="0" applyFont="1" applyBorder="1"/>
    <xf numFmtId="0" fontId="2" fillId="2" borderId="4" xfId="0" applyFont="1" applyFill="1" applyBorder="1" applyProtection="1"/>
    <xf numFmtId="0" fontId="2" fillId="0" borderId="4" xfId="0" applyFont="1" applyFill="1" applyBorder="1"/>
    <xf numFmtId="0" fontId="1" fillId="0" borderId="4" xfId="0" applyFont="1" applyFill="1" applyBorder="1"/>
    <xf numFmtId="0" fontId="1" fillId="0" borderId="4" xfId="0" applyFont="1" applyBorder="1"/>
    <xf numFmtId="0" fontId="1" fillId="0" borderId="6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5" xfId="0" applyFont="1" applyFill="1" applyBorder="1" applyProtection="1"/>
    <xf numFmtId="0" fontId="1" fillId="4" borderId="5" xfId="0" applyFont="1" applyFill="1" applyBorder="1" applyProtection="1">
      <protection locked="0"/>
    </xf>
    <xf numFmtId="0" fontId="1" fillId="0" borderId="8" xfId="0" applyFont="1" applyBorder="1"/>
    <xf numFmtId="0" fontId="1" fillId="0" borderId="0" xfId="0" applyFont="1" applyBorder="1"/>
    <xf numFmtId="7" fontId="1" fillId="4" borderId="5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64" fontId="1" fillId="3" borderId="5" xfId="0" applyNumberFormat="1" applyFont="1" applyFill="1" applyBorder="1" applyProtection="1"/>
    <xf numFmtId="10" fontId="1" fillId="3" borderId="5" xfId="0" applyNumberFormat="1" applyFont="1" applyFill="1" applyBorder="1" applyProtection="1"/>
    <xf numFmtId="164" fontId="2" fillId="3" borderId="5" xfId="0" applyNumberFormat="1" applyFont="1" applyFill="1" applyBorder="1" applyProtection="1"/>
    <xf numFmtId="0" fontId="2" fillId="0" borderId="2" xfId="0" applyFont="1" applyBorder="1" applyAlignment="1">
      <alignment horizontal="center" wrapText="1"/>
    </xf>
    <xf numFmtId="0" fontId="1" fillId="0" borderId="5" xfId="0" applyFont="1" applyBorder="1" applyAlignment="1" applyProtection="1">
      <alignment horizontal="center"/>
    </xf>
    <xf numFmtId="165" fontId="1" fillId="0" borderId="5" xfId="0" applyNumberFormat="1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9" fontId="1" fillId="0" borderId="5" xfId="0" applyNumberFormat="1" applyFont="1" applyBorder="1" applyProtection="1"/>
    <xf numFmtId="164" fontId="1" fillId="3" borderId="11" xfId="0" applyNumberFormat="1" applyFont="1" applyFill="1" applyBorder="1" applyProtection="1"/>
    <xf numFmtId="0" fontId="1" fillId="0" borderId="7" xfId="0" applyFont="1" applyBorder="1" applyAlignment="1" applyProtection="1">
      <alignment horizontal="center"/>
    </xf>
    <xf numFmtId="9" fontId="1" fillId="0" borderId="7" xfId="0" applyNumberFormat="1" applyFont="1" applyBorder="1" applyAlignment="1" applyProtection="1">
      <alignment horizontal="center"/>
    </xf>
    <xf numFmtId="9" fontId="2" fillId="0" borderId="5" xfId="0" applyNumberFormat="1" applyFont="1" applyBorder="1" applyProtection="1"/>
    <xf numFmtId="0" fontId="2" fillId="0" borderId="0" xfId="0" applyFont="1" applyBorder="1" applyProtection="1"/>
    <xf numFmtId="0" fontId="1" fillId="0" borderId="0" xfId="0" applyFont="1" applyFill="1" applyBorder="1" applyAlignment="1">
      <alignment horizontal="center"/>
    </xf>
    <xf numFmtId="0" fontId="1" fillId="0" borderId="14" xfId="0" applyFont="1" applyBorder="1"/>
    <xf numFmtId="9" fontId="1" fillId="0" borderId="5" xfId="0" applyNumberFormat="1" applyFont="1" applyBorder="1" applyAlignment="1" applyProtection="1">
      <alignment horizontal="center"/>
    </xf>
    <xf numFmtId="0" fontId="1" fillId="5" borderId="5" xfId="0" applyFont="1" applyFill="1" applyBorder="1" applyAlignment="1" applyProtection="1">
      <alignment horizontal="center"/>
      <protection locked="0"/>
    </xf>
    <xf numFmtId="9" fontId="1" fillId="0" borderId="5" xfId="0" applyNumberFormat="1" applyFont="1" applyFill="1" applyBorder="1" applyAlignment="1" applyProtection="1">
      <alignment horizontal="center"/>
    </xf>
    <xf numFmtId="0" fontId="1" fillId="0" borderId="9" xfId="0" applyFont="1" applyBorder="1" applyAlignment="1">
      <alignment horizontal="right"/>
    </xf>
    <xf numFmtId="0" fontId="1" fillId="6" borderId="0" xfId="0" applyFont="1" applyFill="1"/>
    <xf numFmtId="0" fontId="2" fillId="6" borderId="10" xfId="0" applyFont="1" applyFill="1" applyBorder="1"/>
    <xf numFmtId="164" fontId="2" fillId="3" borderId="2" xfId="0" applyNumberFormat="1" applyFont="1" applyFill="1" applyBorder="1" applyProtection="1"/>
    <xf numFmtId="0" fontId="2" fillId="0" borderId="7" xfId="0" applyFont="1" applyBorder="1" applyAlignment="1">
      <alignment horizontal="center" wrapText="1"/>
    </xf>
    <xf numFmtId="164" fontId="2" fillId="6" borderId="10" xfId="0" applyNumberFormat="1" applyFont="1" applyFill="1" applyBorder="1" applyProtection="1"/>
    <xf numFmtId="0" fontId="1" fillId="6" borderId="10" xfId="0" applyFont="1" applyFill="1" applyBorder="1" applyProtection="1"/>
    <xf numFmtId="0" fontId="1" fillId="6" borderId="10" xfId="0" applyFont="1" applyFill="1" applyBorder="1"/>
    <xf numFmtId="0" fontId="1" fillId="0" borderId="15" xfId="0" applyFont="1" applyBorder="1"/>
    <xf numFmtId="164" fontId="1" fillId="3" borderId="13" xfId="0" applyNumberFormat="1" applyFont="1" applyFill="1" applyBorder="1" applyProtection="1"/>
    <xf numFmtId="0" fontId="2" fillId="6" borderId="9" xfId="0" applyFont="1" applyFill="1" applyBorder="1"/>
    <xf numFmtId="0" fontId="1" fillId="6" borderId="11" xfId="0" applyFont="1" applyFill="1" applyBorder="1"/>
    <xf numFmtId="9" fontId="2" fillId="0" borderId="2" xfId="0" applyNumberFormat="1" applyFont="1" applyBorder="1" applyProtection="1"/>
    <xf numFmtId="0" fontId="2" fillId="6" borderId="5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2" xfId="0" applyFont="1" applyBorder="1"/>
    <xf numFmtId="0" fontId="4" fillId="3" borderId="5" xfId="0" applyFont="1" applyFill="1" applyBorder="1" applyProtection="1"/>
    <xf numFmtId="3" fontId="1" fillId="3" borderId="16" xfId="0" applyNumberFormat="1" applyFont="1" applyFill="1" applyBorder="1"/>
    <xf numFmtId="0" fontId="1" fillId="3" borderId="17" xfId="0" applyFont="1" applyFill="1" applyBorder="1"/>
    <xf numFmtId="0" fontId="2" fillId="0" borderId="0" xfId="0" applyFont="1" applyFill="1" applyBorder="1" applyProtection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Protection="1"/>
    <xf numFmtId="0" fontId="1" fillId="0" borderId="7" xfId="0" applyFont="1" applyBorder="1" applyProtection="1"/>
    <xf numFmtId="0" fontId="2" fillId="0" borderId="8" xfId="0" applyFont="1" applyBorder="1"/>
    <xf numFmtId="1" fontId="4" fillId="3" borderId="5" xfId="0" applyNumberFormat="1" applyFont="1" applyFill="1" applyBorder="1" applyProtection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Fill="1" applyBorder="1" applyAlignment="1" applyProtection="1">
      <alignment horizontal="center"/>
    </xf>
    <xf numFmtId="9" fontId="1" fillId="0" borderId="7" xfId="0" applyNumberFormat="1" applyFont="1" applyFill="1" applyBorder="1" applyAlignment="1" applyProtection="1">
      <alignment horizontal="center"/>
    </xf>
    <xf numFmtId="9" fontId="2" fillId="0" borderId="7" xfId="0" applyNumberFormat="1" applyFont="1" applyFill="1" applyBorder="1" applyProtection="1"/>
    <xf numFmtId="164" fontId="2" fillId="0" borderId="14" xfId="0" applyNumberFormat="1" applyFont="1" applyFill="1" applyBorder="1" applyProtection="1"/>
    <xf numFmtId="9" fontId="2" fillId="0" borderId="4" xfId="0" applyNumberFormat="1" applyFont="1" applyFill="1" applyBorder="1" applyProtection="1"/>
    <xf numFmtId="164" fontId="2" fillId="0" borderId="4" xfId="0" applyNumberFormat="1" applyFont="1" applyFill="1" applyBorder="1" applyProtection="1"/>
    <xf numFmtId="164" fontId="2" fillId="0" borderId="12" xfId="0" applyNumberFormat="1" applyFont="1" applyFill="1" applyBorder="1" applyProtection="1"/>
    <xf numFmtId="0" fontId="1" fillId="0" borderId="0" xfId="0" applyFont="1" applyFill="1"/>
    <xf numFmtId="0" fontId="2" fillId="6" borderId="8" xfId="0" applyFont="1" applyFill="1" applyBorder="1"/>
    <xf numFmtId="0" fontId="1" fillId="6" borderId="7" xfId="0" applyFont="1" applyFill="1" applyBorder="1"/>
    <xf numFmtId="0" fontId="2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Fill="1" applyBorder="1"/>
    <xf numFmtId="0" fontId="2" fillId="0" borderId="7" xfId="0" applyFont="1" applyBorder="1" applyProtection="1"/>
    <xf numFmtId="0" fontId="4" fillId="3" borderId="9" xfId="0" applyFont="1" applyFill="1" applyBorder="1" applyProtection="1"/>
    <xf numFmtId="0" fontId="1" fillId="2" borderId="5" xfId="0" applyFont="1" applyFill="1" applyBorder="1" applyAlignment="1" applyProtection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Fill="1" applyAlignment="1" applyProtection="1">
      <alignment horizontal="left"/>
    </xf>
    <xf numFmtId="0" fontId="8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wrapText="1"/>
    </xf>
    <xf numFmtId="0" fontId="8" fillId="7" borderId="0" xfId="0" applyFont="1" applyFill="1" applyAlignment="1">
      <alignment vertical="center"/>
    </xf>
    <xf numFmtId="3" fontId="0" fillId="7" borderId="0" xfId="0" applyNumberFormat="1" applyFill="1"/>
    <xf numFmtId="0" fontId="0" fillId="7" borderId="0" xfId="0" applyFill="1"/>
    <xf numFmtId="0" fontId="8" fillId="0" borderId="0" xfId="0" applyFont="1" applyAlignment="1">
      <alignment vertical="center"/>
    </xf>
    <xf numFmtId="3" fontId="0" fillId="0" borderId="0" xfId="0" applyNumberFormat="1"/>
    <xf numFmtId="0" fontId="8" fillId="0" borderId="1" xfId="0" applyFont="1" applyBorder="1" applyAlignment="1">
      <alignment vertical="center"/>
    </xf>
    <xf numFmtId="3" fontId="0" fillId="0" borderId="1" xfId="0" applyNumberFormat="1" applyBorder="1"/>
    <xf numFmtId="0" fontId="9" fillId="0" borderId="0" xfId="0" applyFont="1" applyFill="1" applyBorder="1" applyAlignment="1">
      <alignment vertical="center"/>
    </xf>
    <xf numFmtId="0" fontId="5" fillId="0" borderId="1" xfId="0" applyFont="1" applyBorder="1" applyAlignment="1" applyProtection="1"/>
    <xf numFmtId="0" fontId="1" fillId="0" borderId="9" xfId="0" applyFont="1" applyBorder="1" applyAlignment="1"/>
    <xf numFmtId="0" fontId="1" fillId="0" borderId="5" xfId="0" applyFont="1" applyBorder="1" applyAlignment="1"/>
    <xf numFmtId="0" fontId="1" fillId="0" borderId="5" xfId="0" applyFont="1" applyBorder="1" applyAlignment="1">
      <alignment horizontal="left" vertical="top"/>
    </xf>
    <xf numFmtId="164" fontId="1" fillId="3" borderId="5" xfId="0" applyNumberFormat="1" applyFont="1" applyFill="1" applyBorder="1" applyAlignment="1" applyProtection="1">
      <alignment vertical="top"/>
    </xf>
    <xf numFmtId="0" fontId="2" fillId="0" borderId="11" xfId="0" applyFont="1" applyBorder="1"/>
    <xf numFmtId="10" fontId="1" fillId="2" borderId="11" xfId="0" applyNumberFormat="1" applyFont="1" applyFill="1" applyBorder="1" applyAlignment="1" applyProtection="1">
      <alignment vertical="top"/>
    </xf>
    <xf numFmtId="0" fontId="1" fillId="3" borderId="2" xfId="0" applyNumberFormat="1" applyFont="1" applyFill="1" applyBorder="1" applyProtection="1"/>
    <xf numFmtId="0" fontId="1" fillId="0" borderId="10" xfId="0" applyFont="1" applyBorder="1" applyAlignment="1">
      <alignment horizontal="right"/>
    </xf>
    <xf numFmtId="10" fontId="1" fillId="0" borderId="10" xfId="0" applyNumberFormat="1" applyFont="1" applyFill="1" applyBorder="1" applyAlignment="1" applyProtection="1">
      <alignment vertical="top"/>
    </xf>
    <xf numFmtId="0" fontId="1" fillId="8" borderId="0" xfId="0" applyFont="1" applyFill="1" applyBorder="1"/>
    <xf numFmtId="0" fontId="1" fillId="8" borderId="14" xfId="0" applyFont="1" applyFill="1" applyBorder="1"/>
    <xf numFmtId="0" fontId="1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9" fontId="1" fillId="8" borderId="0" xfId="0" applyNumberFormat="1" applyFont="1" applyFill="1" applyBorder="1" applyProtection="1"/>
    <xf numFmtId="164" fontId="1" fillId="8" borderId="0" xfId="0" applyNumberFormat="1" applyFont="1" applyFill="1" applyBorder="1" applyProtection="1"/>
    <xf numFmtId="0" fontId="1" fillId="8" borderId="0" xfId="0" applyFont="1" applyFill="1" applyBorder="1" applyProtection="1"/>
    <xf numFmtId="164" fontId="1" fillId="8" borderId="14" xfId="0" applyNumberFormat="1" applyFont="1" applyFill="1" applyBorder="1" applyProtection="1"/>
    <xf numFmtId="9" fontId="1" fillId="0" borderId="0" xfId="0" applyNumberFormat="1" applyFont="1" applyFill="1" applyBorder="1" applyAlignment="1" applyProtection="1">
      <alignment horizontal="center"/>
    </xf>
    <xf numFmtId="0" fontId="2" fillId="0" borderId="8" xfId="0" applyFont="1" applyBorder="1" applyProtection="1"/>
    <xf numFmtId="9" fontId="2" fillId="8" borderId="0" xfId="0" applyNumberFormat="1" applyFont="1" applyFill="1" applyBorder="1" applyProtection="1"/>
    <xf numFmtId="164" fontId="2" fillId="8" borderId="0" xfId="0" applyNumberFormat="1" applyFont="1" applyFill="1" applyBorder="1" applyProtection="1"/>
    <xf numFmtId="0" fontId="2" fillId="8" borderId="0" xfId="0" applyFont="1" applyFill="1" applyBorder="1" applyProtection="1"/>
    <xf numFmtId="164" fontId="2" fillId="8" borderId="14" xfId="0" applyNumberFormat="1" applyFont="1" applyFill="1" applyBorder="1" applyProtection="1"/>
    <xf numFmtId="0" fontId="2" fillId="6" borderId="18" xfId="0" applyFont="1" applyFill="1" applyBorder="1"/>
    <xf numFmtId="0" fontId="1" fillId="6" borderId="19" xfId="0" applyFont="1" applyFill="1" applyBorder="1"/>
    <xf numFmtId="0" fontId="2" fillId="6" borderId="19" xfId="0" applyFont="1" applyFill="1" applyBorder="1"/>
    <xf numFmtId="0" fontId="1" fillId="6" borderId="20" xfId="0" applyFont="1" applyFill="1" applyBorder="1"/>
    <xf numFmtId="0" fontId="1" fillId="0" borderId="21" xfId="0" applyFont="1" applyBorder="1"/>
    <xf numFmtId="0" fontId="1" fillId="8" borderId="22" xfId="0" applyFont="1" applyFill="1" applyBorder="1"/>
    <xf numFmtId="0" fontId="1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horizontal="right"/>
    </xf>
    <xf numFmtId="164" fontId="2" fillId="3" borderId="26" xfId="0" applyNumberFormat="1" applyFont="1" applyFill="1" applyBorder="1" applyProtection="1"/>
    <xf numFmtId="0" fontId="1" fillId="8" borderId="27" xfId="0" applyFont="1" applyFill="1" applyBorder="1"/>
    <xf numFmtId="0" fontId="1" fillId="0" borderId="28" xfId="0" applyFont="1" applyBorder="1" applyAlignment="1"/>
    <xf numFmtId="0" fontId="1" fillId="0" borderId="25" xfId="0" applyFont="1" applyBorder="1"/>
    <xf numFmtId="0" fontId="1" fillId="0" borderId="29" xfId="0" applyFont="1" applyBorder="1"/>
    <xf numFmtId="9" fontId="2" fillId="0" borderId="11" xfId="0" applyNumberFormat="1" applyFont="1" applyFill="1" applyBorder="1" applyProtection="1"/>
    <xf numFmtId="0" fontId="2" fillId="8" borderId="22" xfId="0" applyFont="1" applyFill="1" applyBorder="1"/>
    <xf numFmtId="164" fontId="2" fillId="8" borderId="22" xfId="0" applyNumberFormat="1" applyFont="1" applyFill="1" applyBorder="1"/>
    <xf numFmtId="164" fontId="1" fillId="0" borderId="0" xfId="0" applyNumberFormat="1" applyFont="1"/>
    <xf numFmtId="165" fontId="2" fillId="8" borderId="30" xfId="0" applyNumberFormat="1" applyFont="1" applyFill="1" applyBorder="1"/>
    <xf numFmtId="165" fontId="1" fillId="9" borderId="5" xfId="0" applyNumberFormat="1" applyFont="1" applyFill="1" applyBorder="1" applyAlignment="1" applyProtection="1">
      <alignment horizontal="center"/>
    </xf>
    <xf numFmtId="9" fontId="1" fillId="9" borderId="5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I51" sqref="I51"/>
    </sheetView>
  </sheetViews>
  <sheetFormatPr defaultRowHeight="14.4" x14ac:dyDescent="0.3"/>
  <cols>
    <col min="1" max="1" width="15.44140625" bestFit="1" customWidth="1"/>
    <col min="2" max="2" width="11.5546875" customWidth="1"/>
    <col min="3" max="3" width="12.33203125" customWidth="1"/>
    <col min="4" max="4" width="11.109375" bestFit="1" customWidth="1"/>
    <col min="5" max="5" width="13.5546875" bestFit="1" customWidth="1"/>
    <col min="6" max="6" width="10.5546875" customWidth="1"/>
  </cols>
  <sheetData>
    <row r="1" spans="1:6" ht="31.5" customHeight="1" x14ac:dyDescent="0.3">
      <c r="A1" s="88" t="s">
        <v>50</v>
      </c>
      <c r="B1" s="89" t="s">
        <v>51</v>
      </c>
      <c r="C1" s="89" t="s">
        <v>52</v>
      </c>
      <c r="D1" s="89" t="s">
        <v>53</v>
      </c>
      <c r="E1" s="89" t="s">
        <v>54</v>
      </c>
      <c r="F1" s="89" t="s">
        <v>55</v>
      </c>
    </row>
    <row r="2" spans="1:6" x14ac:dyDescent="0.3">
      <c r="A2" s="90" t="s">
        <v>56</v>
      </c>
      <c r="B2" s="91">
        <v>106</v>
      </c>
      <c r="C2" s="91">
        <f>ROUNDUP(B2*0.25,0)</f>
        <v>27</v>
      </c>
      <c r="D2" s="91">
        <f>ROUNDUP(B2*0.1,0)</f>
        <v>11</v>
      </c>
      <c r="E2" s="92">
        <f>ROUNDUP(B2*0.025,0)</f>
        <v>3</v>
      </c>
      <c r="F2" s="91">
        <v>120</v>
      </c>
    </row>
    <row r="3" spans="1:6" x14ac:dyDescent="0.3">
      <c r="A3" s="93" t="s">
        <v>57</v>
      </c>
      <c r="B3" s="94">
        <v>34</v>
      </c>
      <c r="C3" s="94">
        <f t="shared" ref="C3:C66" si="0">ROUNDUP(B3*0.25,0)</f>
        <v>9</v>
      </c>
      <c r="D3" s="94">
        <f t="shared" ref="D3:D66" si="1">ROUNDUP(B3*0.1,0)</f>
        <v>4</v>
      </c>
      <c r="E3">
        <f t="shared" ref="E3:E66" si="2">ROUNDUP(B3*0.025,0)</f>
        <v>1</v>
      </c>
      <c r="F3" s="94">
        <v>39</v>
      </c>
    </row>
    <row r="4" spans="1:6" x14ac:dyDescent="0.3">
      <c r="A4" s="90" t="s">
        <v>58</v>
      </c>
      <c r="B4" s="91">
        <v>15</v>
      </c>
      <c r="C4" s="91">
        <f t="shared" si="0"/>
        <v>4</v>
      </c>
      <c r="D4" s="91">
        <f t="shared" si="1"/>
        <v>2</v>
      </c>
      <c r="E4" s="92">
        <f t="shared" si="2"/>
        <v>1</v>
      </c>
      <c r="F4" s="91">
        <v>18</v>
      </c>
    </row>
    <row r="5" spans="1:6" x14ac:dyDescent="0.3">
      <c r="A5" s="93" t="s">
        <v>59</v>
      </c>
      <c r="B5" s="94">
        <v>20</v>
      </c>
      <c r="C5" s="94">
        <f t="shared" si="0"/>
        <v>5</v>
      </c>
      <c r="D5" s="94">
        <f t="shared" si="1"/>
        <v>2</v>
      </c>
      <c r="E5">
        <f t="shared" si="2"/>
        <v>1</v>
      </c>
      <c r="F5" s="94">
        <v>23</v>
      </c>
    </row>
    <row r="6" spans="1:6" x14ac:dyDescent="0.3">
      <c r="A6" s="90" t="s">
        <v>60</v>
      </c>
      <c r="B6" s="91">
        <v>25</v>
      </c>
      <c r="C6" s="91">
        <f t="shared" si="0"/>
        <v>7</v>
      </c>
      <c r="D6" s="91">
        <f t="shared" si="1"/>
        <v>3</v>
      </c>
      <c r="E6" s="92">
        <f t="shared" si="2"/>
        <v>1</v>
      </c>
      <c r="F6" s="91">
        <v>29</v>
      </c>
    </row>
    <row r="7" spans="1:6" x14ac:dyDescent="0.3">
      <c r="A7" s="93" t="s">
        <v>61</v>
      </c>
      <c r="B7" s="94">
        <v>18</v>
      </c>
      <c r="C7" s="94">
        <f t="shared" si="0"/>
        <v>5</v>
      </c>
      <c r="D7" s="94">
        <f t="shared" si="1"/>
        <v>2</v>
      </c>
      <c r="E7">
        <f t="shared" si="2"/>
        <v>1</v>
      </c>
      <c r="F7" s="94">
        <v>21</v>
      </c>
    </row>
    <row r="8" spans="1:6" x14ac:dyDescent="0.3">
      <c r="A8" s="90" t="s">
        <v>62</v>
      </c>
      <c r="B8" s="91">
        <v>75</v>
      </c>
      <c r="C8" s="91">
        <f t="shared" si="0"/>
        <v>19</v>
      </c>
      <c r="D8" s="91">
        <f t="shared" si="1"/>
        <v>8</v>
      </c>
      <c r="E8" s="92">
        <f t="shared" si="2"/>
        <v>2</v>
      </c>
      <c r="F8" s="91">
        <v>85</v>
      </c>
    </row>
    <row r="9" spans="1:6" x14ac:dyDescent="0.3">
      <c r="A9" s="93" t="s">
        <v>63</v>
      </c>
      <c r="B9" s="94">
        <v>15</v>
      </c>
      <c r="C9" s="94">
        <f t="shared" si="0"/>
        <v>4</v>
      </c>
      <c r="D9" s="94">
        <f t="shared" si="1"/>
        <v>2</v>
      </c>
      <c r="E9">
        <f t="shared" si="2"/>
        <v>1</v>
      </c>
      <c r="F9" s="94">
        <v>18</v>
      </c>
    </row>
    <row r="10" spans="1:6" x14ac:dyDescent="0.3">
      <c r="A10" s="90" t="s">
        <v>64</v>
      </c>
      <c r="B10" s="91">
        <v>27</v>
      </c>
      <c r="C10" s="91">
        <f t="shared" si="0"/>
        <v>7</v>
      </c>
      <c r="D10" s="91">
        <f t="shared" si="1"/>
        <v>3</v>
      </c>
      <c r="E10" s="92">
        <f t="shared" si="2"/>
        <v>1</v>
      </c>
      <c r="F10" s="91">
        <v>31</v>
      </c>
    </row>
    <row r="11" spans="1:6" x14ac:dyDescent="0.3">
      <c r="A11" s="93" t="s">
        <v>65</v>
      </c>
      <c r="B11" s="94">
        <v>77</v>
      </c>
      <c r="C11" s="94">
        <f t="shared" si="0"/>
        <v>20</v>
      </c>
      <c r="D11" s="94">
        <f t="shared" si="1"/>
        <v>8</v>
      </c>
      <c r="E11">
        <f t="shared" si="2"/>
        <v>2</v>
      </c>
      <c r="F11" s="94">
        <v>87</v>
      </c>
    </row>
    <row r="12" spans="1:6" x14ac:dyDescent="0.3">
      <c r="A12" s="90" t="s">
        <v>66</v>
      </c>
      <c r="B12" s="91">
        <v>161</v>
      </c>
      <c r="C12" s="91">
        <f t="shared" si="0"/>
        <v>41</v>
      </c>
      <c r="D12" s="91">
        <f t="shared" si="1"/>
        <v>17</v>
      </c>
      <c r="E12" s="92">
        <f t="shared" si="2"/>
        <v>5</v>
      </c>
      <c r="F12" s="91">
        <v>183</v>
      </c>
    </row>
    <row r="13" spans="1:6" x14ac:dyDescent="0.3">
      <c r="A13" s="93" t="s">
        <v>67</v>
      </c>
      <c r="B13" s="94">
        <v>70</v>
      </c>
      <c r="C13" s="94">
        <f t="shared" si="0"/>
        <v>18</v>
      </c>
      <c r="D13" s="94">
        <f t="shared" si="1"/>
        <v>7</v>
      </c>
      <c r="E13">
        <f t="shared" si="2"/>
        <v>2</v>
      </c>
      <c r="F13" s="94">
        <v>79</v>
      </c>
    </row>
    <row r="14" spans="1:6" x14ac:dyDescent="0.3">
      <c r="A14" s="90" t="s">
        <v>68</v>
      </c>
      <c r="B14" s="91">
        <v>108</v>
      </c>
      <c r="C14" s="91">
        <f t="shared" si="0"/>
        <v>27</v>
      </c>
      <c r="D14" s="91">
        <f t="shared" si="1"/>
        <v>11</v>
      </c>
      <c r="E14" s="92">
        <f t="shared" si="2"/>
        <v>3</v>
      </c>
      <c r="F14" s="91">
        <v>122</v>
      </c>
    </row>
    <row r="15" spans="1:6" x14ac:dyDescent="0.3">
      <c r="A15" s="93" t="s">
        <v>69</v>
      </c>
      <c r="B15" s="94">
        <v>51</v>
      </c>
      <c r="C15" s="94">
        <f t="shared" si="0"/>
        <v>13</v>
      </c>
      <c r="D15" s="94">
        <f t="shared" si="1"/>
        <v>6</v>
      </c>
      <c r="E15">
        <f t="shared" si="2"/>
        <v>2</v>
      </c>
      <c r="F15" s="94">
        <v>59</v>
      </c>
    </row>
    <row r="16" spans="1:6" x14ac:dyDescent="0.3">
      <c r="A16" s="90" t="s">
        <v>70</v>
      </c>
      <c r="B16" s="91">
        <v>15</v>
      </c>
      <c r="C16" s="91">
        <f t="shared" si="0"/>
        <v>4</v>
      </c>
      <c r="D16" s="91">
        <f t="shared" si="1"/>
        <v>2</v>
      </c>
      <c r="E16" s="92">
        <f t="shared" si="2"/>
        <v>1</v>
      </c>
      <c r="F16" s="91">
        <v>18</v>
      </c>
    </row>
    <row r="17" spans="1:6" x14ac:dyDescent="0.3">
      <c r="A17" s="93" t="s">
        <v>71</v>
      </c>
      <c r="B17" s="94">
        <v>54</v>
      </c>
      <c r="C17" s="94">
        <f t="shared" si="0"/>
        <v>14</v>
      </c>
      <c r="D17" s="94">
        <f t="shared" si="1"/>
        <v>6</v>
      </c>
      <c r="E17">
        <f t="shared" si="2"/>
        <v>2</v>
      </c>
      <c r="F17" s="94">
        <v>62</v>
      </c>
    </row>
    <row r="18" spans="1:6" x14ac:dyDescent="0.3">
      <c r="A18" s="90" t="s">
        <v>72</v>
      </c>
      <c r="B18" s="91">
        <v>23</v>
      </c>
      <c r="C18" s="91">
        <f t="shared" si="0"/>
        <v>6</v>
      </c>
      <c r="D18" s="91">
        <f t="shared" si="1"/>
        <v>3</v>
      </c>
      <c r="E18" s="92">
        <f t="shared" si="2"/>
        <v>1</v>
      </c>
      <c r="F18" s="91">
        <v>27</v>
      </c>
    </row>
    <row r="19" spans="1:6" x14ac:dyDescent="0.3">
      <c r="A19" s="93" t="s">
        <v>73</v>
      </c>
      <c r="B19" s="94">
        <v>135</v>
      </c>
      <c r="C19" s="94">
        <f t="shared" si="0"/>
        <v>34</v>
      </c>
      <c r="D19" s="94">
        <f t="shared" si="1"/>
        <v>14</v>
      </c>
      <c r="E19">
        <f t="shared" si="2"/>
        <v>4</v>
      </c>
      <c r="F19" s="94">
        <v>153</v>
      </c>
    </row>
    <row r="20" spans="1:6" x14ac:dyDescent="0.3">
      <c r="A20" s="90" t="s">
        <v>74</v>
      </c>
      <c r="B20" s="91">
        <v>25</v>
      </c>
      <c r="C20" s="91">
        <f t="shared" si="0"/>
        <v>7</v>
      </c>
      <c r="D20" s="91">
        <f t="shared" si="1"/>
        <v>3</v>
      </c>
      <c r="E20" s="92">
        <f t="shared" si="2"/>
        <v>1</v>
      </c>
      <c r="F20" s="91">
        <v>29</v>
      </c>
    </row>
    <row r="21" spans="1:6" x14ac:dyDescent="0.3">
      <c r="A21" s="93" t="s">
        <v>75</v>
      </c>
      <c r="B21" s="94">
        <v>19</v>
      </c>
      <c r="C21" s="94">
        <f t="shared" si="0"/>
        <v>5</v>
      </c>
      <c r="D21" s="94">
        <f t="shared" si="1"/>
        <v>2</v>
      </c>
      <c r="E21">
        <f t="shared" si="2"/>
        <v>1</v>
      </c>
      <c r="F21" s="94">
        <v>22</v>
      </c>
    </row>
    <row r="22" spans="1:6" x14ac:dyDescent="0.3">
      <c r="A22" s="90" t="s">
        <v>76</v>
      </c>
      <c r="B22" s="91">
        <v>15</v>
      </c>
      <c r="C22" s="91">
        <f t="shared" si="0"/>
        <v>4</v>
      </c>
      <c r="D22" s="91">
        <f t="shared" si="1"/>
        <v>2</v>
      </c>
      <c r="E22" s="92">
        <f t="shared" si="2"/>
        <v>1</v>
      </c>
      <c r="F22" s="91">
        <v>18</v>
      </c>
    </row>
    <row r="23" spans="1:6" x14ac:dyDescent="0.3">
      <c r="A23" s="93" t="s">
        <v>77</v>
      </c>
      <c r="B23" s="94">
        <v>15</v>
      </c>
      <c r="C23" s="94">
        <f t="shared" si="0"/>
        <v>4</v>
      </c>
      <c r="D23" s="94">
        <f t="shared" si="1"/>
        <v>2</v>
      </c>
      <c r="E23">
        <f t="shared" si="2"/>
        <v>1</v>
      </c>
      <c r="F23" s="94">
        <v>18</v>
      </c>
    </row>
    <row r="24" spans="1:6" x14ac:dyDescent="0.3">
      <c r="A24" s="90" t="s">
        <v>78</v>
      </c>
      <c r="B24" s="91">
        <v>139</v>
      </c>
      <c r="C24" s="91">
        <f t="shared" si="0"/>
        <v>35</v>
      </c>
      <c r="D24" s="91">
        <f t="shared" si="1"/>
        <v>14</v>
      </c>
      <c r="E24" s="92">
        <f t="shared" si="2"/>
        <v>4</v>
      </c>
      <c r="F24" s="91">
        <v>157</v>
      </c>
    </row>
    <row r="25" spans="1:6" x14ac:dyDescent="0.3">
      <c r="A25" s="93" t="s">
        <v>79</v>
      </c>
      <c r="B25" s="94">
        <v>40</v>
      </c>
      <c r="C25" s="94">
        <f t="shared" si="0"/>
        <v>10</v>
      </c>
      <c r="D25" s="94">
        <f t="shared" si="1"/>
        <v>4</v>
      </c>
      <c r="E25">
        <f t="shared" si="2"/>
        <v>1</v>
      </c>
      <c r="F25" s="94">
        <v>45</v>
      </c>
    </row>
    <row r="26" spans="1:6" x14ac:dyDescent="0.3">
      <c r="A26" s="90" t="s">
        <v>80</v>
      </c>
      <c r="B26" s="91">
        <v>15</v>
      </c>
      <c r="C26" s="91">
        <f t="shared" si="0"/>
        <v>4</v>
      </c>
      <c r="D26" s="91">
        <f t="shared" si="1"/>
        <v>2</v>
      </c>
      <c r="E26" s="92">
        <f t="shared" si="2"/>
        <v>1</v>
      </c>
      <c r="F26" s="91">
        <v>18</v>
      </c>
    </row>
    <row r="27" spans="1:6" x14ac:dyDescent="0.3">
      <c r="A27" s="93" t="s">
        <v>81</v>
      </c>
      <c r="B27" s="94">
        <v>245</v>
      </c>
      <c r="C27" s="94">
        <f t="shared" si="0"/>
        <v>62</v>
      </c>
      <c r="D27" s="94">
        <f t="shared" si="1"/>
        <v>25</v>
      </c>
      <c r="E27">
        <f t="shared" si="2"/>
        <v>7</v>
      </c>
      <c r="F27" s="94">
        <v>277</v>
      </c>
    </row>
    <row r="28" spans="1:6" x14ac:dyDescent="0.3">
      <c r="A28" s="90" t="s">
        <v>82</v>
      </c>
      <c r="B28" s="91">
        <v>16</v>
      </c>
      <c r="C28" s="91">
        <f t="shared" si="0"/>
        <v>4</v>
      </c>
      <c r="D28" s="91">
        <f t="shared" si="1"/>
        <v>2</v>
      </c>
      <c r="E28" s="92">
        <f t="shared" si="2"/>
        <v>1</v>
      </c>
      <c r="F28" s="91">
        <v>19</v>
      </c>
    </row>
    <row r="29" spans="1:6" x14ac:dyDescent="0.3">
      <c r="A29" s="93" t="s">
        <v>83</v>
      </c>
      <c r="B29" s="94">
        <v>30</v>
      </c>
      <c r="C29" s="94">
        <f t="shared" si="0"/>
        <v>8</v>
      </c>
      <c r="D29" s="94">
        <f t="shared" si="1"/>
        <v>3</v>
      </c>
      <c r="E29">
        <f t="shared" si="2"/>
        <v>1</v>
      </c>
      <c r="F29" s="94">
        <v>34</v>
      </c>
    </row>
    <row r="30" spans="1:6" x14ac:dyDescent="0.3">
      <c r="A30" s="90" t="s">
        <v>84</v>
      </c>
      <c r="B30" s="91">
        <v>134</v>
      </c>
      <c r="C30" s="91">
        <f t="shared" si="0"/>
        <v>34</v>
      </c>
      <c r="D30" s="91">
        <f t="shared" si="1"/>
        <v>14</v>
      </c>
      <c r="E30" s="92">
        <f t="shared" si="2"/>
        <v>4</v>
      </c>
      <c r="F30" s="91">
        <v>152</v>
      </c>
    </row>
    <row r="31" spans="1:6" x14ac:dyDescent="0.3">
      <c r="A31" s="93" t="s">
        <v>85</v>
      </c>
      <c r="B31" s="94">
        <v>17</v>
      </c>
      <c r="C31" s="94">
        <f t="shared" si="0"/>
        <v>5</v>
      </c>
      <c r="D31" s="94">
        <f t="shared" si="1"/>
        <v>2</v>
      </c>
      <c r="E31">
        <f t="shared" si="2"/>
        <v>1</v>
      </c>
      <c r="F31" s="94">
        <v>20</v>
      </c>
    </row>
    <row r="32" spans="1:6" x14ac:dyDescent="0.3">
      <c r="A32" s="90" t="s">
        <v>86</v>
      </c>
      <c r="B32" s="91">
        <v>49</v>
      </c>
      <c r="C32" s="91">
        <f t="shared" si="0"/>
        <v>13</v>
      </c>
      <c r="D32" s="91">
        <f t="shared" si="1"/>
        <v>5</v>
      </c>
      <c r="E32" s="92">
        <f t="shared" si="2"/>
        <v>2</v>
      </c>
      <c r="F32" s="91">
        <v>56</v>
      </c>
    </row>
    <row r="33" spans="1:6" x14ac:dyDescent="0.3">
      <c r="A33" s="93" t="s">
        <v>87</v>
      </c>
      <c r="B33" s="94">
        <v>238</v>
      </c>
      <c r="C33" s="94">
        <f t="shared" si="0"/>
        <v>60</v>
      </c>
      <c r="D33" s="94">
        <f t="shared" si="1"/>
        <v>24</v>
      </c>
      <c r="E33">
        <f t="shared" si="2"/>
        <v>6</v>
      </c>
      <c r="F33" s="94">
        <v>268</v>
      </c>
    </row>
    <row r="34" spans="1:6" x14ac:dyDescent="0.3">
      <c r="A34" s="90" t="s">
        <v>88</v>
      </c>
      <c r="B34" s="91">
        <v>68</v>
      </c>
      <c r="C34" s="91">
        <f t="shared" si="0"/>
        <v>17</v>
      </c>
      <c r="D34" s="91">
        <f t="shared" si="1"/>
        <v>7</v>
      </c>
      <c r="E34" s="92">
        <f t="shared" si="2"/>
        <v>2</v>
      </c>
      <c r="F34" s="91">
        <v>77</v>
      </c>
    </row>
    <row r="35" spans="1:6" x14ac:dyDescent="0.3">
      <c r="A35" s="93" t="s">
        <v>89</v>
      </c>
      <c r="B35" s="94">
        <v>254</v>
      </c>
      <c r="C35" s="94">
        <f t="shared" si="0"/>
        <v>64</v>
      </c>
      <c r="D35" s="94">
        <f t="shared" si="1"/>
        <v>26</v>
      </c>
      <c r="E35">
        <f t="shared" si="2"/>
        <v>7</v>
      </c>
      <c r="F35" s="94">
        <v>287</v>
      </c>
    </row>
    <row r="36" spans="1:6" x14ac:dyDescent="0.3">
      <c r="A36" s="90" t="s">
        <v>90</v>
      </c>
      <c r="B36" s="91">
        <v>31</v>
      </c>
      <c r="C36" s="91">
        <f t="shared" si="0"/>
        <v>8</v>
      </c>
      <c r="D36" s="91">
        <f t="shared" si="1"/>
        <v>4</v>
      </c>
      <c r="E36" s="92">
        <f t="shared" si="2"/>
        <v>1</v>
      </c>
      <c r="F36" s="91">
        <v>36</v>
      </c>
    </row>
    <row r="37" spans="1:6" x14ac:dyDescent="0.3">
      <c r="A37" s="93" t="s">
        <v>91</v>
      </c>
      <c r="B37" s="94">
        <v>229</v>
      </c>
      <c r="C37" s="94">
        <f t="shared" si="0"/>
        <v>58</v>
      </c>
      <c r="D37" s="94">
        <f t="shared" si="1"/>
        <v>23</v>
      </c>
      <c r="E37">
        <f t="shared" si="2"/>
        <v>6</v>
      </c>
      <c r="F37" s="94">
        <v>258</v>
      </c>
    </row>
    <row r="38" spans="1:6" x14ac:dyDescent="0.3">
      <c r="A38" s="90" t="s">
        <v>92</v>
      </c>
      <c r="B38" s="91">
        <v>15</v>
      </c>
      <c r="C38" s="91">
        <f t="shared" si="0"/>
        <v>4</v>
      </c>
      <c r="D38" s="91">
        <f t="shared" si="1"/>
        <v>2</v>
      </c>
      <c r="E38" s="92">
        <f t="shared" si="2"/>
        <v>1</v>
      </c>
      <c r="F38" s="91">
        <v>18</v>
      </c>
    </row>
    <row r="39" spans="1:6" x14ac:dyDescent="0.3">
      <c r="A39" s="93" t="s">
        <v>93</v>
      </c>
      <c r="B39" s="94">
        <v>15</v>
      </c>
      <c r="C39" s="94">
        <f t="shared" si="0"/>
        <v>4</v>
      </c>
      <c r="D39" s="94">
        <f t="shared" si="1"/>
        <v>2</v>
      </c>
      <c r="E39">
        <f t="shared" si="2"/>
        <v>1</v>
      </c>
      <c r="F39" s="94">
        <v>18</v>
      </c>
    </row>
    <row r="40" spans="1:6" x14ac:dyDescent="0.3">
      <c r="A40" s="90" t="s">
        <v>94</v>
      </c>
      <c r="B40" s="91">
        <v>35</v>
      </c>
      <c r="C40" s="91">
        <f t="shared" si="0"/>
        <v>9</v>
      </c>
      <c r="D40" s="91">
        <f t="shared" si="1"/>
        <v>4</v>
      </c>
      <c r="E40" s="92">
        <f t="shared" si="2"/>
        <v>1</v>
      </c>
      <c r="F40" s="91">
        <v>40</v>
      </c>
    </row>
    <row r="41" spans="1:6" x14ac:dyDescent="0.3">
      <c r="A41" s="93" t="s">
        <v>95</v>
      </c>
      <c r="B41" s="94">
        <v>16</v>
      </c>
      <c r="C41" s="94">
        <f t="shared" si="0"/>
        <v>4</v>
      </c>
      <c r="D41" s="94">
        <f t="shared" si="1"/>
        <v>2</v>
      </c>
      <c r="E41">
        <f t="shared" si="2"/>
        <v>1</v>
      </c>
      <c r="F41" s="94">
        <v>19</v>
      </c>
    </row>
    <row r="42" spans="1:6" x14ac:dyDescent="0.3">
      <c r="A42" s="90" t="s">
        <v>96</v>
      </c>
      <c r="B42" s="91">
        <v>424</v>
      </c>
      <c r="C42" s="91">
        <f t="shared" si="0"/>
        <v>106</v>
      </c>
      <c r="D42" s="91">
        <f t="shared" si="1"/>
        <v>43</v>
      </c>
      <c r="E42" s="92">
        <f t="shared" si="2"/>
        <v>11</v>
      </c>
      <c r="F42" s="91">
        <v>478</v>
      </c>
    </row>
    <row r="43" spans="1:6" x14ac:dyDescent="0.3">
      <c r="A43" s="93" t="s">
        <v>97</v>
      </c>
      <c r="B43" s="94">
        <v>51</v>
      </c>
      <c r="C43" s="94">
        <f t="shared" si="0"/>
        <v>13</v>
      </c>
      <c r="D43" s="94">
        <f t="shared" si="1"/>
        <v>6</v>
      </c>
      <c r="E43">
        <f t="shared" si="2"/>
        <v>2</v>
      </c>
      <c r="F43" s="94">
        <v>59</v>
      </c>
    </row>
    <row r="44" spans="1:6" x14ac:dyDescent="0.3">
      <c r="A44" s="90" t="s">
        <v>98</v>
      </c>
      <c r="B44" s="91">
        <v>98</v>
      </c>
      <c r="C44" s="91">
        <f t="shared" si="0"/>
        <v>25</v>
      </c>
      <c r="D44" s="91">
        <f t="shared" si="1"/>
        <v>10</v>
      </c>
      <c r="E44" s="92">
        <f t="shared" si="2"/>
        <v>3</v>
      </c>
      <c r="F44" s="91">
        <v>111</v>
      </c>
    </row>
    <row r="45" spans="1:6" x14ac:dyDescent="0.3">
      <c r="A45" s="93" t="s">
        <v>99</v>
      </c>
      <c r="B45" s="94">
        <v>30</v>
      </c>
      <c r="C45" s="94">
        <f t="shared" si="0"/>
        <v>8</v>
      </c>
      <c r="D45" s="94">
        <f t="shared" si="1"/>
        <v>3</v>
      </c>
      <c r="E45">
        <f t="shared" si="2"/>
        <v>1</v>
      </c>
      <c r="F45" s="94">
        <v>34</v>
      </c>
    </row>
    <row r="46" spans="1:6" x14ac:dyDescent="0.3">
      <c r="A46" s="90" t="s">
        <v>100</v>
      </c>
      <c r="B46" s="91">
        <v>54</v>
      </c>
      <c r="C46" s="91">
        <f t="shared" si="0"/>
        <v>14</v>
      </c>
      <c r="D46" s="91">
        <f t="shared" si="1"/>
        <v>6</v>
      </c>
      <c r="E46" s="92">
        <f t="shared" si="2"/>
        <v>2</v>
      </c>
      <c r="F46" s="91">
        <v>62</v>
      </c>
    </row>
    <row r="47" spans="1:6" x14ac:dyDescent="0.3">
      <c r="A47" s="93" t="s">
        <v>101</v>
      </c>
      <c r="B47" s="94">
        <v>16</v>
      </c>
      <c r="C47" s="94">
        <f t="shared" si="0"/>
        <v>4</v>
      </c>
      <c r="D47" s="94">
        <f t="shared" si="1"/>
        <v>2</v>
      </c>
      <c r="E47">
        <f t="shared" si="2"/>
        <v>1</v>
      </c>
      <c r="F47" s="94">
        <v>19</v>
      </c>
    </row>
    <row r="48" spans="1:6" x14ac:dyDescent="0.3">
      <c r="A48" s="90" t="s">
        <v>102</v>
      </c>
      <c r="B48" s="91">
        <v>39</v>
      </c>
      <c r="C48" s="91">
        <f t="shared" si="0"/>
        <v>10</v>
      </c>
      <c r="D48" s="91">
        <f t="shared" si="1"/>
        <v>4</v>
      </c>
      <c r="E48" s="92">
        <f t="shared" si="2"/>
        <v>1</v>
      </c>
      <c r="F48" s="91">
        <v>44</v>
      </c>
    </row>
    <row r="49" spans="1:6" x14ac:dyDescent="0.3">
      <c r="A49" s="93" t="s">
        <v>103</v>
      </c>
      <c r="B49" s="94">
        <v>15</v>
      </c>
      <c r="C49" s="94">
        <f t="shared" si="0"/>
        <v>4</v>
      </c>
      <c r="D49" s="94">
        <f t="shared" si="1"/>
        <v>2</v>
      </c>
      <c r="E49">
        <f t="shared" si="2"/>
        <v>1</v>
      </c>
      <c r="F49" s="94">
        <v>18</v>
      </c>
    </row>
    <row r="50" spans="1:6" x14ac:dyDescent="0.3">
      <c r="A50" s="90" t="s">
        <v>104</v>
      </c>
      <c r="B50" s="91">
        <v>129</v>
      </c>
      <c r="C50" s="91">
        <f t="shared" si="0"/>
        <v>33</v>
      </c>
      <c r="D50" s="91">
        <f t="shared" si="1"/>
        <v>13</v>
      </c>
      <c r="E50" s="92">
        <f t="shared" si="2"/>
        <v>4</v>
      </c>
      <c r="F50" s="91">
        <v>146</v>
      </c>
    </row>
    <row r="51" spans="1:6" x14ac:dyDescent="0.3">
      <c r="A51" s="93" t="s">
        <v>105</v>
      </c>
      <c r="B51" s="94">
        <v>16</v>
      </c>
      <c r="C51" s="94">
        <f t="shared" si="0"/>
        <v>4</v>
      </c>
      <c r="D51" s="94">
        <f t="shared" si="1"/>
        <v>2</v>
      </c>
      <c r="E51">
        <f t="shared" si="2"/>
        <v>1</v>
      </c>
      <c r="F51" s="94">
        <v>19</v>
      </c>
    </row>
    <row r="52" spans="1:6" x14ac:dyDescent="0.3">
      <c r="A52" s="90" t="s">
        <v>106</v>
      </c>
      <c r="B52" s="91">
        <v>109</v>
      </c>
      <c r="C52" s="91">
        <f t="shared" si="0"/>
        <v>28</v>
      </c>
      <c r="D52" s="91">
        <f t="shared" si="1"/>
        <v>11</v>
      </c>
      <c r="E52" s="92">
        <f t="shared" si="2"/>
        <v>3</v>
      </c>
      <c r="F52" s="91">
        <v>123</v>
      </c>
    </row>
    <row r="53" spans="1:6" x14ac:dyDescent="0.3">
      <c r="A53" s="93" t="s">
        <v>107</v>
      </c>
      <c r="B53" s="94">
        <v>15</v>
      </c>
      <c r="C53" s="94">
        <f t="shared" si="0"/>
        <v>4</v>
      </c>
      <c r="D53" s="94">
        <f t="shared" si="1"/>
        <v>2</v>
      </c>
      <c r="E53">
        <f t="shared" si="2"/>
        <v>1</v>
      </c>
      <c r="F53" s="94">
        <v>18</v>
      </c>
    </row>
    <row r="54" spans="1:6" x14ac:dyDescent="0.3">
      <c r="A54" s="90" t="s">
        <v>108</v>
      </c>
      <c r="B54" s="91">
        <v>65</v>
      </c>
      <c r="C54" s="91">
        <f t="shared" si="0"/>
        <v>17</v>
      </c>
      <c r="D54" s="91">
        <f t="shared" si="1"/>
        <v>7</v>
      </c>
      <c r="E54" s="92">
        <f t="shared" si="2"/>
        <v>2</v>
      </c>
      <c r="F54" s="91">
        <v>74</v>
      </c>
    </row>
    <row r="55" spans="1:6" x14ac:dyDescent="0.3">
      <c r="A55" s="93" t="s">
        <v>109</v>
      </c>
      <c r="B55" s="94">
        <v>49</v>
      </c>
      <c r="C55" s="94">
        <f t="shared" si="0"/>
        <v>13</v>
      </c>
      <c r="D55" s="94">
        <f t="shared" si="1"/>
        <v>5</v>
      </c>
      <c r="E55">
        <f t="shared" si="2"/>
        <v>2</v>
      </c>
      <c r="F55" s="94">
        <v>56</v>
      </c>
    </row>
    <row r="56" spans="1:6" x14ac:dyDescent="0.3">
      <c r="A56" s="90" t="s">
        <v>110</v>
      </c>
      <c r="B56" s="91">
        <v>86</v>
      </c>
      <c r="C56" s="91">
        <f t="shared" si="0"/>
        <v>22</v>
      </c>
      <c r="D56" s="91">
        <f t="shared" si="1"/>
        <v>9</v>
      </c>
      <c r="E56" s="92">
        <f t="shared" si="2"/>
        <v>3</v>
      </c>
      <c r="F56" s="91">
        <v>98</v>
      </c>
    </row>
    <row r="57" spans="1:6" x14ac:dyDescent="0.3">
      <c r="A57" s="93" t="s">
        <v>111</v>
      </c>
      <c r="B57" s="94">
        <v>16</v>
      </c>
      <c r="C57" s="94">
        <f t="shared" si="0"/>
        <v>4</v>
      </c>
      <c r="D57" s="94">
        <f t="shared" si="1"/>
        <v>2</v>
      </c>
      <c r="E57">
        <f t="shared" si="2"/>
        <v>1</v>
      </c>
      <c r="F57" s="94">
        <v>19</v>
      </c>
    </row>
    <row r="58" spans="1:6" x14ac:dyDescent="0.3">
      <c r="A58" s="90" t="s">
        <v>112</v>
      </c>
      <c r="B58" s="91">
        <v>22</v>
      </c>
      <c r="C58" s="91">
        <f t="shared" si="0"/>
        <v>6</v>
      </c>
      <c r="D58" s="91">
        <f t="shared" si="1"/>
        <v>3</v>
      </c>
      <c r="E58" s="92">
        <f t="shared" si="2"/>
        <v>1</v>
      </c>
      <c r="F58" s="91">
        <v>26</v>
      </c>
    </row>
    <row r="59" spans="1:6" x14ac:dyDescent="0.3">
      <c r="A59" s="93" t="s">
        <v>113</v>
      </c>
      <c r="B59" s="94">
        <v>34</v>
      </c>
      <c r="C59" s="94">
        <f t="shared" si="0"/>
        <v>9</v>
      </c>
      <c r="D59" s="94">
        <f t="shared" si="1"/>
        <v>4</v>
      </c>
      <c r="E59">
        <f t="shared" si="2"/>
        <v>1</v>
      </c>
      <c r="F59" s="94">
        <v>39</v>
      </c>
    </row>
    <row r="60" spans="1:6" x14ac:dyDescent="0.3">
      <c r="A60" s="90" t="s">
        <v>114</v>
      </c>
      <c r="B60" s="91">
        <v>48</v>
      </c>
      <c r="C60" s="91">
        <f t="shared" si="0"/>
        <v>12</v>
      </c>
      <c r="D60" s="91">
        <f t="shared" si="1"/>
        <v>5</v>
      </c>
      <c r="E60" s="92">
        <f t="shared" si="2"/>
        <v>2</v>
      </c>
      <c r="F60" s="91">
        <v>55</v>
      </c>
    </row>
    <row r="61" spans="1:6" x14ac:dyDescent="0.3">
      <c r="A61" s="93" t="s">
        <v>115</v>
      </c>
      <c r="B61" s="94">
        <v>546</v>
      </c>
      <c r="C61" s="94">
        <f t="shared" si="0"/>
        <v>137</v>
      </c>
      <c r="D61" s="94">
        <f t="shared" si="1"/>
        <v>55</v>
      </c>
      <c r="E61">
        <f t="shared" si="2"/>
        <v>14</v>
      </c>
      <c r="F61" s="94">
        <v>615</v>
      </c>
    </row>
    <row r="62" spans="1:6" x14ac:dyDescent="0.3">
      <c r="A62" s="90" t="s">
        <v>116</v>
      </c>
      <c r="B62" s="91">
        <v>18</v>
      </c>
      <c r="C62" s="91">
        <f t="shared" si="0"/>
        <v>5</v>
      </c>
      <c r="D62" s="91">
        <f t="shared" si="1"/>
        <v>2</v>
      </c>
      <c r="E62" s="92">
        <f t="shared" si="2"/>
        <v>1</v>
      </c>
      <c r="F62" s="91">
        <v>21</v>
      </c>
    </row>
    <row r="63" spans="1:6" x14ac:dyDescent="0.3">
      <c r="A63" s="93" t="s">
        <v>117</v>
      </c>
      <c r="B63" s="94">
        <v>24</v>
      </c>
      <c r="C63" s="94">
        <f t="shared" si="0"/>
        <v>6</v>
      </c>
      <c r="D63" s="94">
        <f t="shared" si="1"/>
        <v>3</v>
      </c>
      <c r="E63">
        <f t="shared" si="2"/>
        <v>1</v>
      </c>
      <c r="F63" s="94">
        <v>28</v>
      </c>
    </row>
    <row r="64" spans="1:6" x14ac:dyDescent="0.3">
      <c r="A64" s="90" t="s">
        <v>118</v>
      </c>
      <c r="B64" s="91">
        <v>58</v>
      </c>
      <c r="C64" s="91">
        <f t="shared" si="0"/>
        <v>15</v>
      </c>
      <c r="D64" s="91">
        <f t="shared" si="1"/>
        <v>6</v>
      </c>
      <c r="E64" s="92">
        <f t="shared" si="2"/>
        <v>2</v>
      </c>
      <c r="F64" s="91">
        <v>66</v>
      </c>
    </row>
    <row r="65" spans="1:6" x14ac:dyDescent="0.3">
      <c r="A65" s="93" t="s">
        <v>119</v>
      </c>
      <c r="B65" s="94">
        <v>60</v>
      </c>
      <c r="C65" s="94">
        <f t="shared" si="0"/>
        <v>15</v>
      </c>
      <c r="D65" s="94">
        <f t="shared" si="1"/>
        <v>6</v>
      </c>
      <c r="E65">
        <f t="shared" si="2"/>
        <v>2</v>
      </c>
      <c r="F65" s="94">
        <v>68</v>
      </c>
    </row>
    <row r="66" spans="1:6" x14ac:dyDescent="0.3">
      <c r="A66" s="90" t="s">
        <v>120</v>
      </c>
      <c r="B66" s="91">
        <v>206</v>
      </c>
      <c r="C66" s="91">
        <f t="shared" si="0"/>
        <v>52</v>
      </c>
      <c r="D66" s="91">
        <f t="shared" si="1"/>
        <v>21</v>
      </c>
      <c r="E66" s="92">
        <f t="shared" si="2"/>
        <v>6</v>
      </c>
      <c r="F66" s="91">
        <v>233</v>
      </c>
    </row>
    <row r="67" spans="1:6" x14ac:dyDescent="0.3">
      <c r="A67" s="93" t="s">
        <v>121</v>
      </c>
      <c r="B67" s="94">
        <v>15</v>
      </c>
      <c r="C67" s="94">
        <f t="shared" ref="C67:C101" si="3">ROUNDUP(B67*0.25,0)</f>
        <v>4</v>
      </c>
      <c r="D67" s="94">
        <f t="shared" ref="D67:D101" si="4">ROUNDUP(B67*0.1,0)</f>
        <v>2</v>
      </c>
      <c r="E67">
        <f t="shared" ref="E67:E101" si="5">ROUNDUP(B67*0.025,0)</f>
        <v>1</v>
      </c>
      <c r="F67" s="94">
        <v>18</v>
      </c>
    </row>
    <row r="68" spans="1:6" x14ac:dyDescent="0.3">
      <c r="A68" s="90" t="s">
        <v>122</v>
      </c>
      <c r="B68" s="91">
        <v>107</v>
      </c>
      <c r="C68" s="91">
        <f t="shared" si="3"/>
        <v>27</v>
      </c>
      <c r="D68" s="91">
        <f t="shared" si="4"/>
        <v>11</v>
      </c>
      <c r="E68" s="92">
        <f t="shared" si="5"/>
        <v>3</v>
      </c>
      <c r="F68" s="91">
        <v>121</v>
      </c>
    </row>
    <row r="69" spans="1:6" x14ac:dyDescent="0.3">
      <c r="A69" s="93" t="s">
        <v>123</v>
      </c>
      <c r="B69" s="94">
        <v>47</v>
      </c>
      <c r="C69" s="94">
        <f t="shared" si="3"/>
        <v>12</v>
      </c>
      <c r="D69" s="94">
        <f t="shared" si="4"/>
        <v>5</v>
      </c>
      <c r="E69">
        <f t="shared" si="5"/>
        <v>2</v>
      </c>
      <c r="F69" s="94">
        <v>54</v>
      </c>
    </row>
    <row r="70" spans="1:6" x14ac:dyDescent="0.3">
      <c r="A70" s="90" t="s">
        <v>124</v>
      </c>
      <c r="B70" s="91">
        <v>15</v>
      </c>
      <c r="C70" s="91">
        <f t="shared" si="3"/>
        <v>4</v>
      </c>
      <c r="D70" s="91">
        <f t="shared" si="4"/>
        <v>2</v>
      </c>
      <c r="E70" s="92">
        <f t="shared" si="5"/>
        <v>1</v>
      </c>
      <c r="F70" s="91">
        <v>18</v>
      </c>
    </row>
    <row r="71" spans="1:6" x14ac:dyDescent="0.3">
      <c r="A71" s="93" t="s">
        <v>125</v>
      </c>
      <c r="B71" s="94">
        <v>51</v>
      </c>
      <c r="C71" s="94">
        <f t="shared" si="3"/>
        <v>13</v>
      </c>
      <c r="D71" s="94">
        <f t="shared" si="4"/>
        <v>6</v>
      </c>
      <c r="E71">
        <f t="shared" si="5"/>
        <v>2</v>
      </c>
      <c r="F71" s="94">
        <v>59</v>
      </c>
    </row>
    <row r="72" spans="1:6" x14ac:dyDescent="0.3">
      <c r="A72" s="90" t="s">
        <v>126</v>
      </c>
      <c r="B72" s="91">
        <v>49</v>
      </c>
      <c r="C72" s="91">
        <f t="shared" si="3"/>
        <v>13</v>
      </c>
      <c r="D72" s="91">
        <f t="shared" si="4"/>
        <v>5</v>
      </c>
      <c r="E72" s="92">
        <f t="shared" si="5"/>
        <v>2</v>
      </c>
      <c r="F72" s="91">
        <v>56</v>
      </c>
    </row>
    <row r="73" spans="1:6" x14ac:dyDescent="0.3">
      <c r="A73" s="93" t="s">
        <v>127</v>
      </c>
      <c r="B73" s="94">
        <v>15</v>
      </c>
      <c r="C73" s="94">
        <f t="shared" si="3"/>
        <v>4</v>
      </c>
      <c r="D73" s="94">
        <f t="shared" si="4"/>
        <v>2</v>
      </c>
      <c r="E73">
        <f t="shared" si="5"/>
        <v>1</v>
      </c>
      <c r="F73" s="94">
        <v>18</v>
      </c>
    </row>
    <row r="74" spans="1:6" x14ac:dyDescent="0.3">
      <c r="A74" s="90" t="s">
        <v>128</v>
      </c>
      <c r="B74" s="91">
        <v>41</v>
      </c>
      <c r="C74" s="91">
        <f t="shared" si="3"/>
        <v>11</v>
      </c>
      <c r="D74" s="91">
        <f t="shared" si="4"/>
        <v>5</v>
      </c>
      <c r="E74" s="92">
        <f t="shared" si="5"/>
        <v>2</v>
      </c>
      <c r="F74" s="91">
        <v>48</v>
      </c>
    </row>
    <row r="75" spans="1:6" x14ac:dyDescent="0.3">
      <c r="A75" s="93" t="s">
        <v>129</v>
      </c>
      <c r="B75" s="94">
        <v>157</v>
      </c>
      <c r="C75" s="94">
        <f t="shared" si="3"/>
        <v>40</v>
      </c>
      <c r="D75" s="94">
        <f t="shared" si="4"/>
        <v>16</v>
      </c>
      <c r="E75">
        <f t="shared" si="5"/>
        <v>4</v>
      </c>
      <c r="F75" s="94">
        <v>177</v>
      </c>
    </row>
    <row r="76" spans="1:6" x14ac:dyDescent="0.3">
      <c r="A76" s="90" t="s">
        <v>130</v>
      </c>
      <c r="B76" s="91">
        <v>15</v>
      </c>
      <c r="C76" s="91">
        <f t="shared" si="3"/>
        <v>4</v>
      </c>
      <c r="D76" s="91">
        <f t="shared" si="4"/>
        <v>2</v>
      </c>
      <c r="E76" s="92">
        <f t="shared" si="5"/>
        <v>1</v>
      </c>
      <c r="F76" s="91">
        <v>18</v>
      </c>
    </row>
    <row r="77" spans="1:6" x14ac:dyDescent="0.3">
      <c r="A77" s="93" t="s">
        <v>131</v>
      </c>
      <c r="B77" s="94">
        <v>90</v>
      </c>
      <c r="C77" s="94">
        <f t="shared" si="3"/>
        <v>23</v>
      </c>
      <c r="D77" s="94">
        <f t="shared" si="4"/>
        <v>9</v>
      </c>
      <c r="E77">
        <f t="shared" si="5"/>
        <v>3</v>
      </c>
      <c r="F77" s="94">
        <v>102</v>
      </c>
    </row>
    <row r="78" spans="1:6" x14ac:dyDescent="0.3">
      <c r="A78" s="90" t="s">
        <v>132</v>
      </c>
      <c r="B78" s="91">
        <v>54</v>
      </c>
      <c r="C78" s="91">
        <f t="shared" si="3"/>
        <v>14</v>
      </c>
      <c r="D78" s="91">
        <f t="shared" si="4"/>
        <v>6</v>
      </c>
      <c r="E78" s="92">
        <f t="shared" si="5"/>
        <v>2</v>
      </c>
      <c r="F78" s="91">
        <v>62</v>
      </c>
    </row>
    <row r="79" spans="1:6" x14ac:dyDescent="0.3">
      <c r="A79" s="93" t="s">
        <v>133</v>
      </c>
      <c r="B79" s="94">
        <v>116</v>
      </c>
      <c r="C79" s="94">
        <f t="shared" si="3"/>
        <v>29</v>
      </c>
      <c r="D79" s="94">
        <f t="shared" si="4"/>
        <v>12</v>
      </c>
      <c r="E79">
        <f t="shared" si="5"/>
        <v>3</v>
      </c>
      <c r="F79" s="94">
        <v>131</v>
      </c>
    </row>
    <row r="80" spans="1:6" x14ac:dyDescent="0.3">
      <c r="A80" s="90" t="s">
        <v>134</v>
      </c>
      <c r="B80" s="91">
        <v>75</v>
      </c>
      <c r="C80" s="91">
        <f t="shared" si="3"/>
        <v>19</v>
      </c>
      <c r="D80" s="91">
        <f t="shared" si="4"/>
        <v>8</v>
      </c>
      <c r="E80" s="92">
        <f t="shared" si="5"/>
        <v>2</v>
      </c>
      <c r="F80" s="91">
        <v>85</v>
      </c>
    </row>
    <row r="81" spans="1:6" x14ac:dyDescent="0.3">
      <c r="A81" s="93" t="s">
        <v>135</v>
      </c>
      <c r="B81" s="94">
        <v>130</v>
      </c>
      <c r="C81" s="94">
        <f t="shared" si="3"/>
        <v>33</v>
      </c>
      <c r="D81" s="94">
        <f t="shared" si="4"/>
        <v>13</v>
      </c>
      <c r="E81">
        <f t="shared" si="5"/>
        <v>4</v>
      </c>
      <c r="F81" s="94">
        <v>147</v>
      </c>
    </row>
    <row r="82" spans="1:6" x14ac:dyDescent="0.3">
      <c r="A82" s="90" t="s">
        <v>136</v>
      </c>
      <c r="B82" s="91">
        <v>84</v>
      </c>
      <c r="C82" s="91">
        <f t="shared" si="3"/>
        <v>21</v>
      </c>
      <c r="D82" s="91">
        <f t="shared" si="4"/>
        <v>9</v>
      </c>
      <c r="E82" s="92">
        <f t="shared" si="5"/>
        <v>3</v>
      </c>
      <c r="F82" s="91">
        <v>96</v>
      </c>
    </row>
    <row r="83" spans="1:6" x14ac:dyDescent="0.3">
      <c r="A83" s="93" t="s">
        <v>137</v>
      </c>
      <c r="B83" s="94">
        <v>55</v>
      </c>
      <c r="C83" s="94">
        <f t="shared" si="3"/>
        <v>14</v>
      </c>
      <c r="D83" s="94">
        <f t="shared" si="4"/>
        <v>6</v>
      </c>
      <c r="E83">
        <f t="shared" si="5"/>
        <v>2</v>
      </c>
      <c r="F83" s="94">
        <v>63</v>
      </c>
    </row>
    <row r="84" spans="1:6" x14ac:dyDescent="0.3">
      <c r="A84" s="90" t="s">
        <v>138</v>
      </c>
      <c r="B84" s="91">
        <v>34</v>
      </c>
      <c r="C84" s="91">
        <f t="shared" si="3"/>
        <v>9</v>
      </c>
      <c r="D84" s="91">
        <f t="shared" si="4"/>
        <v>4</v>
      </c>
      <c r="E84" s="92">
        <f t="shared" si="5"/>
        <v>1</v>
      </c>
      <c r="F84" s="91">
        <v>39</v>
      </c>
    </row>
    <row r="85" spans="1:6" x14ac:dyDescent="0.3">
      <c r="A85" s="93" t="s">
        <v>139</v>
      </c>
      <c r="B85" s="94">
        <v>52</v>
      </c>
      <c r="C85" s="94">
        <f t="shared" si="3"/>
        <v>13</v>
      </c>
      <c r="D85" s="94">
        <f t="shared" si="4"/>
        <v>6</v>
      </c>
      <c r="E85">
        <f t="shared" si="5"/>
        <v>2</v>
      </c>
      <c r="F85" s="94">
        <v>60</v>
      </c>
    </row>
    <row r="86" spans="1:6" x14ac:dyDescent="0.3">
      <c r="A86" s="90" t="s">
        <v>140</v>
      </c>
      <c r="B86" s="91">
        <v>30</v>
      </c>
      <c r="C86" s="91">
        <f t="shared" si="3"/>
        <v>8</v>
      </c>
      <c r="D86" s="91">
        <f t="shared" si="4"/>
        <v>3</v>
      </c>
      <c r="E86" s="92">
        <f t="shared" si="5"/>
        <v>1</v>
      </c>
      <c r="F86" s="91">
        <v>34</v>
      </c>
    </row>
    <row r="87" spans="1:6" x14ac:dyDescent="0.3">
      <c r="A87" s="93" t="s">
        <v>141</v>
      </c>
      <c r="B87" s="94">
        <v>65</v>
      </c>
      <c r="C87" s="94">
        <f t="shared" si="3"/>
        <v>17</v>
      </c>
      <c r="D87" s="94">
        <f t="shared" si="4"/>
        <v>7</v>
      </c>
      <c r="E87">
        <f t="shared" si="5"/>
        <v>2</v>
      </c>
      <c r="F87" s="94">
        <v>74</v>
      </c>
    </row>
    <row r="88" spans="1:6" x14ac:dyDescent="0.3">
      <c r="A88" s="90" t="s">
        <v>142</v>
      </c>
      <c r="B88" s="91">
        <v>15</v>
      </c>
      <c r="C88" s="91">
        <f t="shared" si="3"/>
        <v>4</v>
      </c>
      <c r="D88" s="91">
        <f t="shared" si="4"/>
        <v>2</v>
      </c>
      <c r="E88" s="92">
        <f t="shared" si="5"/>
        <v>1</v>
      </c>
      <c r="F88" s="91">
        <v>18</v>
      </c>
    </row>
    <row r="89" spans="1:6" x14ac:dyDescent="0.3">
      <c r="A89" s="93" t="s">
        <v>143</v>
      </c>
      <c r="B89" s="94">
        <v>15</v>
      </c>
      <c r="C89" s="94">
        <f t="shared" si="3"/>
        <v>4</v>
      </c>
      <c r="D89" s="94">
        <f t="shared" si="4"/>
        <v>2</v>
      </c>
      <c r="E89">
        <f t="shared" si="5"/>
        <v>1</v>
      </c>
      <c r="F89" s="94">
        <v>18</v>
      </c>
    </row>
    <row r="90" spans="1:6" x14ac:dyDescent="0.3">
      <c r="A90" s="90" t="s">
        <v>144</v>
      </c>
      <c r="B90" s="91">
        <v>15</v>
      </c>
      <c r="C90" s="91">
        <f t="shared" si="3"/>
        <v>4</v>
      </c>
      <c r="D90" s="91">
        <f t="shared" si="4"/>
        <v>2</v>
      </c>
      <c r="E90" s="92">
        <f t="shared" si="5"/>
        <v>1</v>
      </c>
      <c r="F90" s="91">
        <v>18</v>
      </c>
    </row>
    <row r="91" spans="1:6" x14ac:dyDescent="0.3">
      <c r="A91" s="93" t="s">
        <v>145</v>
      </c>
      <c r="B91" s="94">
        <v>101</v>
      </c>
      <c r="C91" s="94">
        <f t="shared" si="3"/>
        <v>26</v>
      </c>
      <c r="D91" s="94">
        <f t="shared" si="4"/>
        <v>11</v>
      </c>
      <c r="E91">
        <f t="shared" si="5"/>
        <v>3</v>
      </c>
      <c r="F91" s="94">
        <v>115</v>
      </c>
    </row>
    <row r="92" spans="1:6" x14ac:dyDescent="0.3">
      <c r="A92" s="90" t="s">
        <v>146</v>
      </c>
      <c r="B92" s="91">
        <v>32</v>
      </c>
      <c r="C92" s="91">
        <f t="shared" si="3"/>
        <v>8</v>
      </c>
      <c r="D92" s="91">
        <f t="shared" si="4"/>
        <v>4</v>
      </c>
      <c r="E92" s="92">
        <f t="shared" si="5"/>
        <v>1</v>
      </c>
      <c r="F92" s="91">
        <v>37</v>
      </c>
    </row>
    <row r="93" spans="1:6" x14ac:dyDescent="0.3">
      <c r="A93" s="93" t="s">
        <v>147</v>
      </c>
      <c r="B93" s="94">
        <v>375</v>
      </c>
      <c r="C93" s="94">
        <f t="shared" si="3"/>
        <v>94</v>
      </c>
      <c r="D93" s="94">
        <f t="shared" si="4"/>
        <v>38</v>
      </c>
      <c r="E93">
        <f t="shared" si="5"/>
        <v>10</v>
      </c>
      <c r="F93" s="94">
        <v>423</v>
      </c>
    </row>
    <row r="94" spans="1:6" x14ac:dyDescent="0.3">
      <c r="A94" s="90" t="s">
        <v>148</v>
      </c>
      <c r="B94" s="91">
        <v>16</v>
      </c>
      <c r="C94" s="91">
        <f t="shared" si="3"/>
        <v>4</v>
      </c>
      <c r="D94" s="91">
        <f t="shared" si="4"/>
        <v>2</v>
      </c>
      <c r="E94" s="92">
        <f t="shared" si="5"/>
        <v>1</v>
      </c>
      <c r="F94" s="91">
        <v>19</v>
      </c>
    </row>
    <row r="95" spans="1:6" x14ac:dyDescent="0.3">
      <c r="A95" s="93" t="s">
        <v>149</v>
      </c>
      <c r="B95" s="94">
        <v>15</v>
      </c>
      <c r="C95" s="94">
        <f t="shared" si="3"/>
        <v>4</v>
      </c>
      <c r="D95" s="94">
        <f t="shared" si="4"/>
        <v>2</v>
      </c>
      <c r="E95">
        <f t="shared" si="5"/>
        <v>1</v>
      </c>
      <c r="F95" s="94">
        <v>18</v>
      </c>
    </row>
    <row r="96" spans="1:6" x14ac:dyDescent="0.3">
      <c r="A96" s="90" t="s">
        <v>150</v>
      </c>
      <c r="B96" s="91">
        <v>24</v>
      </c>
      <c r="C96" s="91">
        <f t="shared" si="3"/>
        <v>6</v>
      </c>
      <c r="D96" s="91">
        <f t="shared" si="4"/>
        <v>3</v>
      </c>
      <c r="E96" s="92">
        <f t="shared" si="5"/>
        <v>1</v>
      </c>
      <c r="F96" s="91">
        <v>28</v>
      </c>
    </row>
    <row r="97" spans="1:6" x14ac:dyDescent="0.3">
      <c r="A97" s="93" t="s">
        <v>151</v>
      </c>
      <c r="B97" s="94">
        <v>62</v>
      </c>
      <c r="C97" s="94">
        <f t="shared" si="3"/>
        <v>16</v>
      </c>
      <c r="D97" s="94">
        <f t="shared" si="4"/>
        <v>7</v>
      </c>
      <c r="E97">
        <f t="shared" si="5"/>
        <v>2</v>
      </c>
      <c r="F97" s="94">
        <v>71</v>
      </c>
    </row>
    <row r="98" spans="1:6" x14ac:dyDescent="0.3">
      <c r="A98" s="90" t="s">
        <v>152</v>
      </c>
      <c r="B98" s="91">
        <v>70</v>
      </c>
      <c r="C98" s="91">
        <f t="shared" si="3"/>
        <v>18</v>
      </c>
      <c r="D98" s="91">
        <f t="shared" si="4"/>
        <v>7</v>
      </c>
      <c r="E98" s="92">
        <f t="shared" si="5"/>
        <v>2</v>
      </c>
      <c r="F98" s="91">
        <v>79</v>
      </c>
    </row>
    <row r="99" spans="1:6" x14ac:dyDescent="0.3">
      <c r="A99" s="93" t="s">
        <v>153</v>
      </c>
      <c r="B99" s="94">
        <v>80</v>
      </c>
      <c r="C99" s="94">
        <f t="shared" si="3"/>
        <v>20</v>
      </c>
      <c r="D99" s="94">
        <f t="shared" si="4"/>
        <v>8</v>
      </c>
      <c r="E99">
        <f t="shared" si="5"/>
        <v>2</v>
      </c>
      <c r="F99" s="94">
        <v>90</v>
      </c>
    </row>
    <row r="100" spans="1:6" x14ac:dyDescent="0.3">
      <c r="A100" s="90" t="s">
        <v>154</v>
      </c>
      <c r="B100" s="91">
        <v>28</v>
      </c>
      <c r="C100" s="91">
        <f t="shared" si="3"/>
        <v>7</v>
      </c>
      <c r="D100" s="91">
        <f t="shared" si="4"/>
        <v>3</v>
      </c>
      <c r="E100" s="92">
        <f t="shared" si="5"/>
        <v>1</v>
      </c>
      <c r="F100" s="91">
        <v>32</v>
      </c>
    </row>
    <row r="101" spans="1:6" x14ac:dyDescent="0.3">
      <c r="A101" s="95" t="s">
        <v>155</v>
      </c>
      <c r="B101" s="96">
        <v>21</v>
      </c>
      <c r="C101" s="96">
        <f t="shared" si="3"/>
        <v>6</v>
      </c>
      <c r="D101" s="96">
        <f t="shared" si="4"/>
        <v>3</v>
      </c>
      <c r="E101" s="1">
        <f t="shared" si="5"/>
        <v>1</v>
      </c>
      <c r="F101" s="96">
        <v>25</v>
      </c>
    </row>
    <row r="102" spans="1:6" x14ac:dyDescent="0.3">
      <c r="A102" t="s">
        <v>156</v>
      </c>
      <c r="B102" s="94">
        <v>7083</v>
      </c>
      <c r="C102" s="94"/>
      <c r="D102" s="94"/>
      <c r="E102" s="94"/>
      <c r="F102" s="94">
        <f>SUM(F2:F101)</f>
        <v>8060</v>
      </c>
    </row>
    <row r="103" spans="1:6" x14ac:dyDescent="0.3">
      <c r="A103" s="97" t="s">
        <v>157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5"/>
  <sheetViews>
    <sheetView tabSelected="1" workbookViewId="0">
      <selection activeCell="G1" sqref="G1:M1"/>
    </sheetView>
  </sheetViews>
  <sheetFormatPr defaultColWidth="9.109375" defaultRowHeight="13.8" x14ac:dyDescent="0.3"/>
  <cols>
    <col min="1" max="1" width="1.5546875" style="2" customWidth="1"/>
    <col min="2" max="2" width="18.6640625" style="2" customWidth="1"/>
    <col min="3" max="3" width="8.6640625" style="2" customWidth="1"/>
    <col min="4" max="4" width="11.6640625" style="2" customWidth="1"/>
    <col min="5" max="5" width="1.44140625" style="2" customWidth="1"/>
    <col min="6" max="6" width="7.33203125" style="2" customWidth="1"/>
    <col min="7" max="7" width="11" style="2" bestFit="1" customWidth="1"/>
    <col min="8" max="8" width="1.33203125" style="2" customWidth="1"/>
    <col min="9" max="9" width="8.33203125" style="2" customWidth="1"/>
    <col min="10" max="10" width="11" style="2" customWidth="1"/>
    <col min="11" max="11" width="0.88671875" style="2" customWidth="1"/>
    <col min="12" max="12" width="8.33203125" style="2" customWidth="1"/>
    <col min="13" max="13" width="12" style="2" customWidth="1"/>
    <col min="14" max="14" width="1.5546875" style="2" customWidth="1"/>
    <col min="15" max="15" width="6" style="2" customWidth="1"/>
    <col min="16" max="16" width="11.33203125" style="2" customWidth="1"/>
    <col min="17" max="16384" width="9.109375" style="2"/>
  </cols>
  <sheetData>
    <row r="1" spans="2:16" s="86" customFormat="1" ht="17.399999999999999" x14ac:dyDescent="0.35">
      <c r="B1" s="84" t="s">
        <v>35</v>
      </c>
      <c r="C1" s="85" t="str">
        <f ca="1">RIGHT(CELL("filename",A1),LEN(CELL("filename",A1))-FIND("]",CELL("filename",A1)))</f>
        <v>Johnston</v>
      </c>
      <c r="D1" s="85"/>
      <c r="E1" s="87" t="s">
        <v>49</v>
      </c>
      <c r="G1" s="144"/>
      <c r="H1" s="144"/>
      <c r="I1" s="144"/>
      <c r="J1" s="144"/>
      <c r="K1" s="144"/>
      <c r="L1" s="144"/>
      <c r="M1" s="144"/>
      <c r="N1" s="98" t="s">
        <v>163</v>
      </c>
      <c r="O1" s="98"/>
      <c r="P1" s="98"/>
    </row>
    <row r="2" spans="2:16" x14ac:dyDescent="0.3">
      <c r="B2" s="48" t="s">
        <v>4</v>
      </c>
      <c r="C2" s="45"/>
      <c r="D2" s="45"/>
      <c r="E2" s="45"/>
      <c r="F2" s="45"/>
      <c r="G2" s="51" t="s">
        <v>0</v>
      </c>
      <c r="H2" s="52"/>
      <c r="I2" s="52"/>
      <c r="J2" s="51" t="s">
        <v>1</v>
      </c>
      <c r="K2" s="52"/>
      <c r="L2" s="52"/>
      <c r="M2" s="51" t="s">
        <v>45</v>
      </c>
      <c r="N2" s="52"/>
      <c r="O2" s="52"/>
      <c r="P2" s="51" t="s">
        <v>6</v>
      </c>
    </row>
    <row r="3" spans="2:16" x14ac:dyDescent="0.3">
      <c r="B3" s="3" t="s">
        <v>7</v>
      </c>
      <c r="C3" s="4">
        <v>109</v>
      </c>
      <c r="D3" s="5"/>
      <c r="E3" s="6"/>
      <c r="F3" s="6"/>
      <c r="G3" s="83">
        <f>C3</f>
        <v>109</v>
      </c>
      <c r="H3" s="78"/>
      <c r="I3" s="78"/>
      <c r="J3" s="83">
        <f>ROUNDUP(C3*0.25,0)</f>
        <v>28</v>
      </c>
      <c r="K3" s="78"/>
      <c r="L3" s="78"/>
      <c r="M3" s="83">
        <v>25</v>
      </c>
      <c r="N3" s="78"/>
      <c r="O3" s="78"/>
      <c r="P3" s="83">
        <f>ROUNDUP(J3*1.1,0)</f>
        <v>31</v>
      </c>
    </row>
    <row r="4" spans="2:16" x14ac:dyDescent="0.3">
      <c r="B4" s="8" t="s">
        <v>8</v>
      </c>
      <c r="C4" s="9"/>
      <c r="D4" s="9"/>
      <c r="E4" s="10"/>
      <c r="F4" s="10"/>
      <c r="G4" s="11">
        <v>8</v>
      </c>
      <c r="H4" s="10"/>
      <c r="I4" s="10"/>
      <c r="J4" s="11">
        <v>2</v>
      </c>
      <c r="K4" s="10"/>
      <c r="L4" s="10"/>
      <c r="M4" s="11">
        <v>2</v>
      </c>
      <c r="N4" s="10"/>
      <c r="O4" s="10"/>
      <c r="P4" s="11">
        <v>3</v>
      </c>
    </row>
    <row r="5" spans="2:16" x14ac:dyDescent="0.3">
      <c r="B5" s="75" t="s">
        <v>9</v>
      </c>
      <c r="C5" s="39"/>
      <c r="D5" s="39"/>
      <c r="E5" s="39"/>
      <c r="F5" s="39"/>
      <c r="G5" s="76"/>
      <c r="H5" s="39"/>
      <c r="I5" s="39"/>
      <c r="J5" s="76"/>
      <c r="K5" s="39"/>
      <c r="L5" s="39"/>
      <c r="M5" s="76"/>
      <c r="N5" s="39"/>
      <c r="O5" s="39"/>
      <c r="P5" s="76"/>
    </row>
    <row r="6" spans="2:16" x14ac:dyDescent="0.3">
      <c r="B6" s="3" t="s">
        <v>10</v>
      </c>
      <c r="C6" s="7"/>
      <c r="D6" s="7"/>
      <c r="E6" s="7"/>
      <c r="F6" s="7"/>
      <c r="G6" s="12"/>
      <c r="H6" s="7"/>
      <c r="I6" s="7"/>
      <c r="J6" s="12"/>
      <c r="K6" s="7"/>
      <c r="L6" s="7"/>
      <c r="M6" s="83">
        <v>6</v>
      </c>
      <c r="N6" s="7"/>
      <c r="O6" s="7"/>
      <c r="P6" s="83">
        <v>8</v>
      </c>
    </row>
    <row r="7" spans="2:16" x14ac:dyDescent="0.3">
      <c r="B7" s="13" t="s">
        <v>11</v>
      </c>
      <c r="C7" s="14"/>
      <c r="D7" s="14"/>
      <c r="E7" s="14"/>
      <c r="F7" s="14"/>
      <c r="G7" s="12"/>
      <c r="H7" s="14"/>
      <c r="I7" s="14"/>
      <c r="J7" s="12"/>
      <c r="K7" s="14"/>
      <c r="L7" s="14"/>
      <c r="M7" s="12"/>
      <c r="N7" s="14"/>
      <c r="O7" s="14"/>
      <c r="P7" s="12"/>
    </row>
    <row r="8" spans="2:16" x14ac:dyDescent="0.3">
      <c r="B8" s="8" t="s">
        <v>43</v>
      </c>
      <c r="C8" s="10"/>
      <c r="D8" s="10"/>
      <c r="E8" s="10"/>
      <c r="F8" s="10"/>
      <c r="G8" s="15"/>
      <c r="H8" s="10"/>
      <c r="I8" s="10"/>
      <c r="J8" s="16"/>
      <c r="K8" s="10"/>
      <c r="L8" s="10"/>
      <c r="M8" s="16"/>
      <c r="N8" s="10"/>
      <c r="O8" s="10"/>
      <c r="P8" s="16"/>
    </row>
    <row r="9" spans="2:16" x14ac:dyDescent="0.3">
      <c r="B9" s="75" t="s">
        <v>12</v>
      </c>
      <c r="C9" s="39"/>
      <c r="D9" s="39"/>
      <c r="E9" s="39"/>
      <c r="F9" s="39"/>
      <c r="G9" s="76"/>
      <c r="H9" s="39"/>
      <c r="I9" s="39"/>
      <c r="J9" s="76"/>
      <c r="K9" s="39"/>
      <c r="L9" s="39"/>
      <c r="M9" s="76"/>
      <c r="N9" s="39"/>
      <c r="O9" s="39"/>
      <c r="P9" s="76"/>
    </row>
    <row r="10" spans="2:16" ht="14.4" thickBot="1" x14ac:dyDescent="0.35">
      <c r="B10" s="3" t="s">
        <v>13</v>
      </c>
      <c r="C10" s="7"/>
      <c r="D10" s="7"/>
      <c r="E10" s="7"/>
      <c r="F10" s="54"/>
      <c r="G10" s="12"/>
      <c r="H10" s="7"/>
      <c r="I10" s="7"/>
      <c r="J10" s="64">
        <v>2</v>
      </c>
      <c r="K10" s="7"/>
      <c r="L10" s="7"/>
      <c r="M10" s="64" t="e">
        <f>(M11/M7)</f>
        <v>#DIV/0!</v>
      </c>
      <c r="N10" s="7"/>
      <c r="O10" s="7"/>
      <c r="P10" s="64" t="e">
        <f>IF(P11/P7&lt;1,1,P11/P7)</f>
        <v>#DIV/0!</v>
      </c>
    </row>
    <row r="11" spans="2:16" ht="14.4" thickBot="1" x14ac:dyDescent="0.35">
      <c r="B11" s="8" t="s">
        <v>41</v>
      </c>
      <c r="C11" s="56">
        <v>123</v>
      </c>
      <c r="D11" s="57" t="s">
        <v>36</v>
      </c>
      <c r="E11" s="10"/>
      <c r="F11" s="46"/>
      <c r="G11" s="82">
        <v>109</v>
      </c>
      <c r="H11" s="8"/>
      <c r="I11" s="46"/>
      <c r="J11" s="82">
        <f>ROUNDUP(G11*0.25,0)</f>
        <v>28</v>
      </c>
      <c r="K11" s="8"/>
      <c r="L11" s="46"/>
      <c r="M11" s="82">
        <v>25</v>
      </c>
      <c r="N11" s="8"/>
      <c r="O11" s="46"/>
      <c r="P11" s="55">
        <f>ROUNDUP(J11*1.1,0)</f>
        <v>31</v>
      </c>
    </row>
    <row r="12" spans="2:16" x14ac:dyDescent="0.3">
      <c r="B12" s="48" t="s">
        <v>158</v>
      </c>
      <c r="C12" s="40"/>
      <c r="D12" s="40"/>
      <c r="E12" s="40"/>
      <c r="F12" s="40"/>
      <c r="G12" s="43"/>
      <c r="H12" s="44"/>
      <c r="I12" s="44"/>
      <c r="J12" s="45"/>
      <c r="K12" s="45"/>
      <c r="L12" s="45"/>
      <c r="M12" s="45"/>
      <c r="N12" s="45"/>
      <c r="O12" s="45"/>
      <c r="P12" s="49"/>
    </row>
    <row r="13" spans="2:16" x14ac:dyDescent="0.3">
      <c r="B13" s="3"/>
      <c r="C13" s="23" t="s">
        <v>38</v>
      </c>
      <c r="D13" s="23" t="s">
        <v>46</v>
      </c>
      <c r="E13" s="77"/>
      <c r="F13" s="23" t="s">
        <v>40</v>
      </c>
      <c r="G13" s="78"/>
      <c r="H13" s="78"/>
      <c r="I13" s="23" t="s">
        <v>40</v>
      </c>
      <c r="J13" s="78"/>
      <c r="K13" s="78"/>
      <c r="L13" s="23" t="s">
        <v>40</v>
      </c>
      <c r="M13" s="78"/>
      <c r="N13" s="78"/>
      <c r="O13" s="23" t="s">
        <v>40</v>
      </c>
      <c r="P13" s="79"/>
    </row>
    <row r="14" spans="2:16" x14ac:dyDescent="0.3">
      <c r="B14" s="63" t="s">
        <v>18</v>
      </c>
      <c r="C14" s="66" t="s">
        <v>39</v>
      </c>
      <c r="D14" s="66" t="s">
        <v>43</v>
      </c>
      <c r="E14" s="33"/>
      <c r="F14" s="66" t="s">
        <v>47</v>
      </c>
      <c r="G14" s="53" t="s">
        <v>0</v>
      </c>
      <c r="H14" s="60"/>
      <c r="I14" s="66" t="s">
        <v>47</v>
      </c>
      <c r="J14" s="53" t="s">
        <v>1</v>
      </c>
      <c r="K14" s="60"/>
      <c r="L14" s="66" t="s">
        <v>47</v>
      </c>
      <c r="M14" s="53" t="s">
        <v>5</v>
      </c>
      <c r="N14" s="60"/>
      <c r="O14" s="66" t="s">
        <v>47</v>
      </c>
      <c r="P14" s="53" t="s">
        <v>6</v>
      </c>
    </row>
    <row r="15" spans="2:16" x14ac:dyDescent="0.3">
      <c r="B15" s="3" t="s">
        <v>3</v>
      </c>
      <c r="C15" s="24" t="s">
        <v>19</v>
      </c>
      <c r="D15" s="25">
        <v>0.2</v>
      </c>
      <c r="E15" s="26"/>
      <c r="F15" s="27">
        <v>1</v>
      </c>
      <c r="G15" s="28">
        <f>(D15*G8)*(F15*G11)</f>
        <v>0</v>
      </c>
      <c r="H15" s="62"/>
      <c r="I15" s="27">
        <v>1</v>
      </c>
      <c r="J15" s="20">
        <f>(D15*J8)*(I15*J11)</f>
        <v>0</v>
      </c>
      <c r="K15" s="62"/>
      <c r="L15" s="27">
        <v>1</v>
      </c>
      <c r="M15" s="20">
        <f>(D15*M8)*ROUNDUP((L15*(G11-M11)),0)</f>
        <v>0</v>
      </c>
      <c r="N15" s="62"/>
      <c r="O15" s="27">
        <v>1</v>
      </c>
      <c r="P15" s="20">
        <f>(D15*P8)*ROUNDUP((O15*(P11-J11)),0)</f>
        <v>0</v>
      </c>
    </row>
    <row r="16" spans="2:16" x14ac:dyDescent="0.3">
      <c r="B16" s="13" t="s">
        <v>20</v>
      </c>
      <c r="C16" s="24" t="s">
        <v>19</v>
      </c>
      <c r="D16" s="25">
        <v>0.2</v>
      </c>
      <c r="E16" s="26"/>
      <c r="F16" s="27">
        <v>1</v>
      </c>
      <c r="G16" s="28">
        <f>(D16*G8)*(F16*G11)</f>
        <v>0</v>
      </c>
      <c r="H16" s="62"/>
      <c r="I16" s="27">
        <v>1</v>
      </c>
      <c r="J16" s="20">
        <f>(D16*J8)*(I16*J11)</f>
        <v>0</v>
      </c>
      <c r="K16" s="62"/>
      <c r="L16" s="27">
        <v>1</v>
      </c>
      <c r="M16" s="20">
        <f>(D16*M8)*(L16*M11)</f>
        <v>0</v>
      </c>
      <c r="N16" s="62"/>
      <c r="O16" s="27">
        <v>1</v>
      </c>
      <c r="P16" s="20">
        <f>(D16*P8)*(O16*P11)</f>
        <v>0</v>
      </c>
    </row>
    <row r="17" spans="2:16" x14ac:dyDescent="0.3">
      <c r="B17" s="13" t="s">
        <v>21</v>
      </c>
      <c r="C17" s="24" t="s">
        <v>19</v>
      </c>
      <c r="D17" s="142">
        <v>2</v>
      </c>
      <c r="E17" s="26"/>
      <c r="F17" s="27">
        <v>1</v>
      </c>
      <c r="G17" s="28">
        <f>(D17*G8)*(F17*G11)</f>
        <v>0</v>
      </c>
      <c r="H17" s="62"/>
      <c r="I17" s="27">
        <v>1</v>
      </c>
      <c r="J17" s="20">
        <f>(D17*J8)*(I17*J11)</f>
        <v>0</v>
      </c>
      <c r="K17" s="62"/>
      <c r="L17" s="27">
        <v>1</v>
      </c>
      <c r="M17" s="20">
        <f>(D17*M8)*(L17*M11)</f>
        <v>0</v>
      </c>
      <c r="N17" s="62"/>
      <c r="O17" s="27">
        <v>1</v>
      </c>
      <c r="P17" s="20">
        <f>(D17*P8)*(O17*P11)</f>
        <v>0</v>
      </c>
    </row>
    <row r="18" spans="2:16" x14ac:dyDescent="0.3">
      <c r="B18" s="13" t="s">
        <v>22</v>
      </c>
      <c r="C18" s="24" t="s">
        <v>19</v>
      </c>
      <c r="D18" s="25">
        <v>2.75</v>
      </c>
      <c r="E18" s="26"/>
      <c r="F18" s="27">
        <v>1</v>
      </c>
      <c r="G18" s="28">
        <f>(D18*G8)*(F18*G11)</f>
        <v>0</v>
      </c>
      <c r="H18" s="62"/>
      <c r="I18" s="27">
        <v>1</v>
      </c>
      <c r="J18" s="20">
        <f>(D18*J8)*(I18*J11)</f>
        <v>0</v>
      </c>
      <c r="K18" s="62"/>
      <c r="L18" s="27">
        <v>0</v>
      </c>
      <c r="M18" s="20">
        <f>(D18*M8)*(L18*M11)</f>
        <v>0</v>
      </c>
      <c r="N18" s="62"/>
      <c r="O18" s="27">
        <v>1</v>
      </c>
      <c r="P18" s="20">
        <f>(D18*P8)*(O18*P11)</f>
        <v>0</v>
      </c>
    </row>
    <row r="19" spans="2:16" x14ac:dyDescent="0.3">
      <c r="B19" s="13" t="s">
        <v>23</v>
      </c>
      <c r="C19" s="24" t="s">
        <v>19</v>
      </c>
      <c r="D19" s="142">
        <v>3</v>
      </c>
      <c r="E19" s="26"/>
      <c r="F19" s="143">
        <v>0.75</v>
      </c>
      <c r="G19" s="28">
        <f>(D19*G8)*(F19*G11)</f>
        <v>0</v>
      </c>
      <c r="H19" s="62"/>
      <c r="I19" s="143">
        <v>0.75</v>
      </c>
      <c r="J19" s="20">
        <f>(D19*J8)*(I19*J11)</f>
        <v>0</v>
      </c>
      <c r="K19" s="62"/>
      <c r="L19" s="143">
        <v>0</v>
      </c>
      <c r="M19" s="20">
        <f>(D19*M8)*(L19*M11)</f>
        <v>0</v>
      </c>
      <c r="N19" s="62"/>
      <c r="O19" s="143">
        <v>0.75</v>
      </c>
      <c r="P19" s="20">
        <f>(D19*P8)*(O19*P11)</f>
        <v>0</v>
      </c>
    </row>
    <row r="20" spans="2:16" x14ac:dyDescent="0.3">
      <c r="B20" s="13" t="s">
        <v>161</v>
      </c>
      <c r="C20" s="24" t="s">
        <v>19</v>
      </c>
      <c r="D20" s="142">
        <v>2</v>
      </c>
      <c r="E20" s="26"/>
      <c r="F20" s="143">
        <v>0.25</v>
      </c>
      <c r="G20" s="28">
        <f>(D20*G8)*(F20*G11)</f>
        <v>0</v>
      </c>
      <c r="H20" s="62"/>
      <c r="I20" s="143">
        <v>0.25</v>
      </c>
      <c r="J20" s="20">
        <f>(D20*J8)*(I20*J11)</f>
        <v>0</v>
      </c>
      <c r="K20" s="62"/>
      <c r="L20" s="143">
        <v>0</v>
      </c>
      <c r="M20" s="20">
        <f>(D20*M8)*(L20*M11)</f>
        <v>0</v>
      </c>
      <c r="N20" s="62"/>
      <c r="O20" s="143">
        <v>0.25</v>
      </c>
      <c r="P20" s="20">
        <f>(D20*P8)*(O20*P11)</f>
        <v>0</v>
      </c>
    </row>
    <row r="21" spans="2:16" x14ac:dyDescent="0.3">
      <c r="B21" s="13" t="s">
        <v>24</v>
      </c>
      <c r="C21" s="24" t="s">
        <v>19</v>
      </c>
      <c r="D21" s="25">
        <v>5</v>
      </c>
      <c r="E21" s="26"/>
      <c r="F21" s="27">
        <v>1</v>
      </c>
      <c r="G21" s="28">
        <f>(D21*G8)*(F21*G11)</f>
        <v>0</v>
      </c>
      <c r="H21" s="62"/>
      <c r="I21" s="27">
        <v>1</v>
      </c>
      <c r="J21" s="20">
        <f>(D21*J8)*(I21*J11)</f>
        <v>0</v>
      </c>
      <c r="K21" s="62"/>
      <c r="L21" s="27">
        <v>1</v>
      </c>
      <c r="M21" s="20">
        <f>(D21*M8)*(L21*M11)</f>
        <v>0</v>
      </c>
      <c r="N21" s="62"/>
      <c r="O21" s="27">
        <v>1</v>
      </c>
      <c r="P21" s="20">
        <f>(D21*P8)*(O21*P11)</f>
        <v>0</v>
      </c>
    </row>
    <row r="22" spans="2:16" x14ac:dyDescent="0.3">
      <c r="B22" s="8" t="s">
        <v>25</v>
      </c>
      <c r="C22" s="24" t="s">
        <v>19</v>
      </c>
      <c r="D22" s="25">
        <v>1</v>
      </c>
      <c r="E22" s="26"/>
      <c r="F22" s="27">
        <v>0</v>
      </c>
      <c r="G22" s="28">
        <f>(D22*G8)*(F22*G11)</f>
        <v>0</v>
      </c>
      <c r="H22" s="62"/>
      <c r="I22" s="27">
        <v>0.1</v>
      </c>
      <c r="J22" s="20">
        <f>(D22*J8)*(I22*J3)</f>
        <v>0</v>
      </c>
      <c r="K22" s="62"/>
      <c r="L22" s="27">
        <v>0</v>
      </c>
      <c r="M22" s="20">
        <f>(D22*M8)*(L22*M11)</f>
        <v>0</v>
      </c>
      <c r="N22" s="62"/>
      <c r="O22" s="27">
        <v>0.1</v>
      </c>
      <c r="P22" s="20">
        <f>(D22*P8)*(O22*P11)</f>
        <v>0</v>
      </c>
    </row>
    <row r="23" spans="2:16" x14ac:dyDescent="0.3">
      <c r="B23" s="13"/>
      <c r="C23" s="29"/>
      <c r="D23" s="30"/>
      <c r="E23" s="26"/>
      <c r="F23" s="31" t="s">
        <v>26</v>
      </c>
      <c r="G23" s="22">
        <f>SUM(G15:G22)</f>
        <v>0</v>
      </c>
      <c r="H23" s="32"/>
      <c r="I23" s="50" t="s">
        <v>26</v>
      </c>
      <c r="J23" s="41">
        <f>SUM(J15:J22)</f>
        <v>0</v>
      </c>
      <c r="K23" s="81"/>
      <c r="L23" s="50" t="s">
        <v>26</v>
      </c>
      <c r="M23" s="41">
        <f>SUM(M15:M22)</f>
        <v>0</v>
      </c>
      <c r="N23" s="32"/>
      <c r="O23" s="50" t="s">
        <v>26</v>
      </c>
      <c r="P23" s="41">
        <f>SUM(P15:P22)</f>
        <v>0</v>
      </c>
    </row>
    <row r="24" spans="2:16" s="74" customFormat="1" ht="7.5" customHeight="1" x14ac:dyDescent="0.3">
      <c r="B24" s="80"/>
      <c r="C24" s="67"/>
      <c r="D24" s="68"/>
      <c r="E24" s="26"/>
      <c r="F24" s="69"/>
      <c r="G24" s="70"/>
      <c r="H24" s="58"/>
      <c r="I24" s="71"/>
      <c r="J24" s="72"/>
      <c r="K24" s="58"/>
      <c r="L24" s="71"/>
      <c r="M24" s="72"/>
      <c r="N24" s="58"/>
      <c r="O24" s="71"/>
      <c r="P24" s="73"/>
    </row>
    <row r="25" spans="2:16" x14ac:dyDescent="0.3">
      <c r="B25" s="13"/>
      <c r="C25" s="42" t="s">
        <v>38</v>
      </c>
      <c r="D25" s="23" t="s">
        <v>46</v>
      </c>
      <c r="E25" s="33"/>
      <c r="F25" s="42" t="s">
        <v>40</v>
      </c>
      <c r="G25" s="34"/>
      <c r="H25" s="13"/>
      <c r="I25" s="108"/>
      <c r="J25" s="108"/>
      <c r="K25" s="108"/>
      <c r="L25" s="108"/>
      <c r="M25" s="108"/>
      <c r="N25" s="108"/>
      <c r="O25" s="108"/>
      <c r="P25" s="109"/>
    </row>
    <row r="26" spans="2:16" x14ac:dyDescent="0.3">
      <c r="B26" s="63" t="s">
        <v>27</v>
      </c>
      <c r="C26" s="66" t="s">
        <v>39</v>
      </c>
      <c r="D26" s="66" t="s">
        <v>43</v>
      </c>
      <c r="E26" s="33"/>
      <c r="F26" s="66" t="s">
        <v>48</v>
      </c>
      <c r="G26" s="65" t="s">
        <v>44</v>
      </c>
      <c r="H26" s="59"/>
      <c r="I26" s="110"/>
      <c r="J26" s="111"/>
      <c r="K26" s="110"/>
      <c r="L26" s="110"/>
      <c r="M26" s="111"/>
      <c r="N26" s="110"/>
      <c r="O26" s="110"/>
      <c r="P26" s="112"/>
    </row>
    <row r="27" spans="2:16" x14ac:dyDescent="0.3">
      <c r="B27" s="3" t="s">
        <v>28</v>
      </c>
      <c r="C27" s="24" t="s">
        <v>19</v>
      </c>
      <c r="D27" s="35">
        <v>0.25</v>
      </c>
      <c r="E27" s="26"/>
      <c r="F27" s="27">
        <v>0.8</v>
      </c>
      <c r="G27" s="28">
        <f>(D27*G8)*ROUNDUP((F27*C11),0)</f>
        <v>0</v>
      </c>
      <c r="H27" s="61"/>
      <c r="I27" s="113"/>
      <c r="J27" s="114"/>
      <c r="K27" s="115"/>
      <c r="L27" s="113"/>
      <c r="M27" s="114"/>
      <c r="N27" s="115"/>
      <c r="O27" s="113"/>
      <c r="P27" s="116"/>
    </row>
    <row r="28" spans="2:16" x14ac:dyDescent="0.3">
      <c r="B28" s="13" t="s">
        <v>29</v>
      </c>
      <c r="C28" s="24" t="s">
        <v>19</v>
      </c>
      <c r="D28" s="35">
        <v>0.25</v>
      </c>
      <c r="E28" s="26"/>
      <c r="F28" s="27">
        <v>0.9</v>
      </c>
      <c r="G28" s="28">
        <f>(D28*G8)*ROUNDUP((F28*C11),0)</f>
        <v>0</v>
      </c>
      <c r="H28" s="61"/>
      <c r="I28" s="113"/>
      <c r="J28" s="114"/>
      <c r="K28" s="115"/>
      <c r="L28" s="113"/>
      <c r="M28" s="114"/>
      <c r="N28" s="115"/>
      <c r="O28" s="113"/>
      <c r="P28" s="116"/>
    </row>
    <row r="29" spans="2:16" x14ac:dyDescent="0.3">
      <c r="B29" s="13" t="s">
        <v>30</v>
      </c>
      <c r="C29" s="24" t="s">
        <v>19</v>
      </c>
      <c r="D29" s="35">
        <v>0.25</v>
      </c>
      <c r="E29" s="26"/>
      <c r="F29" s="27">
        <v>1</v>
      </c>
      <c r="G29" s="28">
        <f>(D29*G8)*ROUNDUP((F29*C11),0)</f>
        <v>0</v>
      </c>
      <c r="H29" s="61"/>
      <c r="I29" s="113"/>
      <c r="J29" s="114"/>
      <c r="K29" s="115"/>
      <c r="L29" s="113"/>
      <c r="M29" s="114"/>
      <c r="N29" s="115"/>
      <c r="O29" s="113"/>
      <c r="P29" s="116"/>
    </row>
    <row r="30" spans="2:16" x14ac:dyDescent="0.3">
      <c r="B30" s="13" t="s">
        <v>31</v>
      </c>
      <c r="C30" s="36" t="s">
        <v>162</v>
      </c>
      <c r="D30" s="37">
        <v>0.5</v>
      </c>
      <c r="E30" s="26"/>
      <c r="F30" s="27">
        <v>0.35</v>
      </c>
      <c r="G30" s="28">
        <f>IF(C30="Y",(D30*G8)*ROUNDUP((F30*C11),0),0)</f>
        <v>0</v>
      </c>
      <c r="H30" s="61"/>
      <c r="I30" s="113"/>
      <c r="J30" s="114"/>
      <c r="K30" s="115"/>
      <c r="L30" s="113"/>
      <c r="M30" s="114"/>
      <c r="N30" s="115"/>
      <c r="O30" s="113"/>
      <c r="P30" s="116"/>
    </row>
    <row r="31" spans="2:16" x14ac:dyDescent="0.3">
      <c r="B31" s="13" t="s">
        <v>32</v>
      </c>
      <c r="C31" s="36" t="s">
        <v>162</v>
      </c>
      <c r="D31" s="37">
        <v>0.5</v>
      </c>
      <c r="E31" s="26"/>
      <c r="F31" s="27">
        <v>0.75</v>
      </c>
      <c r="G31" s="28">
        <f>IF(C31="Y",(D31*G8)*ROUNDUP((F31*C11),0),0)</f>
        <v>0</v>
      </c>
      <c r="H31" s="61"/>
      <c r="I31" s="113"/>
      <c r="J31" s="114"/>
      <c r="K31" s="115"/>
      <c r="L31" s="113"/>
      <c r="M31" s="114"/>
      <c r="N31" s="115"/>
      <c r="O31" s="113"/>
      <c r="P31" s="116"/>
    </row>
    <row r="32" spans="2:16" x14ac:dyDescent="0.3">
      <c r="B32" s="8" t="s">
        <v>33</v>
      </c>
      <c r="C32" s="36" t="s">
        <v>162</v>
      </c>
      <c r="D32" s="37">
        <v>0.5</v>
      </c>
      <c r="E32" s="26"/>
      <c r="F32" s="27">
        <v>0.5</v>
      </c>
      <c r="G32" s="28">
        <f>IF(C32="Y",(D32*G8)*ROUNDUP((F32*C11),0),0)</f>
        <v>0</v>
      </c>
      <c r="H32" s="61"/>
      <c r="I32" s="113"/>
      <c r="J32" s="114"/>
      <c r="K32" s="115"/>
      <c r="L32" s="113"/>
      <c r="M32" s="114"/>
      <c r="N32" s="115"/>
      <c r="O32" s="113"/>
      <c r="P32" s="116"/>
    </row>
    <row r="33" spans="2:18" ht="14.4" thickBot="1" x14ac:dyDescent="0.35">
      <c r="B33" s="13"/>
      <c r="C33" s="33"/>
      <c r="D33" s="117"/>
      <c r="E33" s="26"/>
      <c r="F33" s="50" t="s">
        <v>26</v>
      </c>
      <c r="G33" s="41">
        <f>SUM(G27:G32)</f>
        <v>0</v>
      </c>
      <c r="H33" s="118"/>
      <c r="I33" s="119"/>
      <c r="J33" s="120"/>
      <c r="K33" s="121"/>
      <c r="L33" s="119"/>
      <c r="M33" s="120"/>
      <c r="N33" s="121"/>
      <c r="O33" s="119"/>
      <c r="P33" s="122"/>
    </row>
    <row r="34" spans="2:18" ht="14.4" thickTop="1" x14ac:dyDescent="0.3">
      <c r="B34" s="123" t="s">
        <v>14</v>
      </c>
      <c r="C34" s="124"/>
      <c r="D34" s="124"/>
      <c r="E34" s="124"/>
      <c r="F34" s="124"/>
      <c r="G34" s="124"/>
      <c r="H34" s="124"/>
      <c r="I34" s="125" t="s">
        <v>37</v>
      </c>
      <c r="J34" s="124"/>
      <c r="K34" s="124"/>
      <c r="L34" s="124"/>
      <c r="M34" s="124"/>
      <c r="N34" s="124"/>
      <c r="O34" s="124"/>
      <c r="P34" s="126"/>
    </row>
    <row r="35" spans="2:18" x14ac:dyDescent="0.3">
      <c r="B35" s="127" t="s">
        <v>15</v>
      </c>
      <c r="C35" s="10"/>
      <c r="D35" s="47">
        <f>0.75*(($G$6*$G$7*$G$8)+($M$6*$M$7*$M$8))</f>
        <v>0</v>
      </c>
      <c r="E35" s="108"/>
      <c r="F35" s="108"/>
      <c r="G35" s="108"/>
      <c r="H35" s="108"/>
      <c r="I35" s="99" t="s">
        <v>14</v>
      </c>
      <c r="J35" s="18"/>
      <c r="K35" s="18"/>
      <c r="L35" s="18"/>
      <c r="M35" s="20">
        <f>D40</f>
        <v>0</v>
      </c>
      <c r="N35" s="108"/>
      <c r="O35" s="108"/>
      <c r="P35" s="128"/>
    </row>
    <row r="36" spans="2:18" x14ac:dyDescent="0.3">
      <c r="B36" s="129" t="s">
        <v>16</v>
      </c>
      <c r="C36" s="18"/>
      <c r="D36" s="20">
        <f>0.25*(($J$6*$J$7*$J$8)+($P$6*$P$7*$P$8))</f>
        <v>0</v>
      </c>
      <c r="E36" s="108"/>
      <c r="F36" s="108"/>
      <c r="G36" s="108"/>
      <c r="H36" s="108"/>
      <c r="I36" s="100" t="s">
        <v>18</v>
      </c>
      <c r="J36" s="17"/>
      <c r="K36" s="18"/>
      <c r="L36" s="19"/>
      <c r="M36" s="20">
        <f>SUM(G15:G22)+SUM(J15:J22)+SUM(M15:M22)+SUM(P15:P22)</f>
        <v>0</v>
      </c>
      <c r="N36" s="108"/>
      <c r="O36" s="108"/>
      <c r="P36" s="138"/>
    </row>
    <row r="37" spans="2:18" x14ac:dyDescent="0.3">
      <c r="B37" s="129" t="s">
        <v>159</v>
      </c>
      <c r="C37" s="18"/>
      <c r="D37" s="105">
        <f>IF($G$10="",0,IF($G$10=0,0,IF($G$10=1,1,IF($G$10=2,2,IF($G$10=3,3,IF($G$10&gt;3,4))))))</f>
        <v>0</v>
      </c>
      <c r="E37" s="108"/>
      <c r="F37" s="108"/>
      <c r="G37" s="108"/>
      <c r="H37" s="108"/>
      <c r="I37" s="100" t="s">
        <v>27</v>
      </c>
      <c r="J37" s="17"/>
      <c r="K37" s="18"/>
      <c r="L37" s="19"/>
      <c r="M37" s="20">
        <f>G33</f>
        <v>0</v>
      </c>
      <c r="N37" s="108"/>
      <c r="O37" s="108"/>
      <c r="P37" s="139"/>
      <c r="R37" s="140"/>
    </row>
    <row r="38" spans="2:18" x14ac:dyDescent="0.3">
      <c r="B38" s="129"/>
      <c r="C38" s="106" t="s">
        <v>160</v>
      </c>
      <c r="D38" s="137">
        <v>0.15</v>
      </c>
      <c r="E38" s="108"/>
      <c r="F38" s="108"/>
      <c r="G38" s="108"/>
      <c r="H38" s="108"/>
      <c r="I38" s="38"/>
      <c r="J38" s="18"/>
      <c r="K38" s="18"/>
      <c r="L38" s="103" t="s">
        <v>34</v>
      </c>
      <c r="M38" s="22">
        <f>SUM(M35:M37)</f>
        <v>0</v>
      </c>
      <c r="N38" s="108"/>
      <c r="O38" s="108"/>
      <c r="P38" s="128"/>
    </row>
    <row r="39" spans="2:18" x14ac:dyDescent="0.3">
      <c r="B39" s="129" t="s">
        <v>17</v>
      </c>
      <c r="C39" s="107"/>
      <c r="D39" s="21">
        <f>($G$10)/($G$4)</f>
        <v>0</v>
      </c>
      <c r="E39" s="108"/>
      <c r="F39" s="108"/>
      <c r="G39" s="108"/>
      <c r="H39" s="108"/>
      <c r="I39" s="101" t="s">
        <v>42</v>
      </c>
      <c r="J39" s="17"/>
      <c r="K39" s="18"/>
      <c r="L39" s="104">
        <v>0.15</v>
      </c>
      <c r="M39" s="102">
        <f>(M35+M36+M37)*L39</f>
        <v>0</v>
      </c>
      <c r="N39" s="108"/>
      <c r="O39" s="108"/>
      <c r="P39" s="138"/>
    </row>
    <row r="40" spans="2:18" ht="14.4" thickBot="1" x14ac:dyDescent="0.35">
      <c r="B40" s="130" t="s">
        <v>2</v>
      </c>
      <c r="C40" s="131"/>
      <c r="D40" s="132">
        <f>IF(D39&gt;0.995,((D35+D36)*((D37/8)+D38)),((D35+D36)*((D37/8))))</f>
        <v>0</v>
      </c>
      <c r="E40" s="133"/>
      <c r="F40" s="133"/>
      <c r="G40" s="133"/>
      <c r="H40" s="133"/>
      <c r="I40" s="134"/>
      <c r="J40" s="135"/>
      <c r="K40" s="135"/>
      <c r="L40" s="136"/>
      <c r="M40" s="132">
        <f>M38+M39</f>
        <v>0</v>
      </c>
      <c r="N40" s="133"/>
      <c r="O40" s="133"/>
      <c r="P40" s="141"/>
    </row>
    <row r="41" spans="2:18" ht="14.4" thickTop="1" x14ac:dyDescent="0.3"/>
    <row r="45" spans="2:18" x14ac:dyDescent="0.3">
      <c r="G45" s="140"/>
    </row>
  </sheetData>
  <sheetProtection algorithmName="SHA-512" hashValue="fA5+mbZHiRbPf9704cM8CBhMEfgFLhk4Ls5zxNyXfPTwpLq8+uTeR61I4LQjxDKCrJUKurKMVGZJAnsAq5Ia0g==" saltValue="/J7nAkG4BobnIZvpg8a4Bw==" spinCount="100000" sheet="1" selectLockedCells="1"/>
  <mergeCells count="1">
    <mergeCell ref="G1:M1"/>
  </mergeCells>
  <dataValidations count="4">
    <dataValidation type="decimal" operator="lessThanOrEqual" allowBlank="1" showInputMessage="1" showErrorMessage="1" error="Rate must be less than or equal to $80.00.  Please try again." sqref="G8">
      <formula1>80</formula1>
    </dataValidation>
    <dataValidation type="decimal" operator="lessThanOrEqual" allowBlank="1" showInputMessage="1" showErrorMessage="1" error="Rate must be less than or equal to $80.00 Please try again." sqref="J8">
      <formula1>80</formula1>
    </dataValidation>
    <dataValidation type="decimal" operator="lessThanOrEqual" allowBlank="1" showInputMessage="1" showErrorMessage="1" error="Rate must be less than or equal to $50.00.  Please try again." sqref="M8">
      <formula1>50</formula1>
    </dataValidation>
    <dataValidation type="decimal" operator="lessThanOrEqual" allowBlank="1" showInputMessage="1" showErrorMessage="1" error="Rate must be less than or equal to $50.00,  Please try again." sqref="P8">
      <formula1>50</formula1>
    </dataValidation>
  </dataValidations>
  <pageMargins left="0.5" right="0.25" top="0.25" bottom="0.25" header="0.3" footer="0.3"/>
  <pageSetup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Johnston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NC-DPS</cp:lastModifiedBy>
  <cp:lastPrinted>2015-12-30T15:48:56Z</cp:lastPrinted>
  <dcterms:created xsi:type="dcterms:W3CDTF">2015-01-10T05:23:03Z</dcterms:created>
  <dcterms:modified xsi:type="dcterms:W3CDTF">2018-06-04T17:16:31Z</dcterms:modified>
</cp:coreProperties>
</file>