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853" lockStructure="1"/>
  <bookViews>
    <workbookView xWindow="0" yWindow="60" windowWidth="23256" windowHeight="12120" tabRatio="699"/>
  </bookViews>
  <sheets>
    <sheet name="Instructions" sheetId="5" r:id="rId1"/>
    <sheet name="InstructionsExample" sheetId="2" r:id="rId2"/>
    <sheet name="Example Sheet" sheetId="3" r:id="rId3"/>
    <sheet name="Funding Flow Worksheet" sheetId="110" r:id="rId4"/>
    <sheet name="Alamance" sheetId="6" r:id="rId5"/>
    <sheet name="Alexander" sheetId="9" r:id="rId6"/>
    <sheet name="Alleghany" sheetId="10" r:id="rId7"/>
    <sheet name="Anson" sheetId="11" r:id="rId8"/>
    <sheet name="Ashe" sheetId="12" r:id="rId9"/>
    <sheet name="Avery" sheetId="13" r:id="rId10"/>
    <sheet name="Beaufort" sheetId="14" r:id="rId11"/>
    <sheet name="Bertie" sheetId="15" r:id="rId12"/>
    <sheet name="Bladen" sheetId="16" r:id="rId13"/>
    <sheet name="Brunswick" sheetId="17" r:id="rId14"/>
    <sheet name="Buncombe" sheetId="18" r:id="rId15"/>
    <sheet name="Burke" sheetId="19" r:id="rId16"/>
    <sheet name="Carbarrus" sheetId="20" r:id="rId17"/>
    <sheet name="Caldwell" sheetId="21" r:id="rId18"/>
    <sheet name="Camden" sheetId="23" r:id="rId19"/>
    <sheet name="Carteret" sheetId="24" r:id="rId20"/>
    <sheet name="Caswell" sheetId="25" r:id="rId21"/>
    <sheet name="Catawba" sheetId="26" r:id="rId22"/>
    <sheet name="Chatham" sheetId="27" r:id="rId23"/>
    <sheet name="Cherokee" sheetId="28" r:id="rId24"/>
    <sheet name="Chowan" sheetId="29" r:id="rId25"/>
    <sheet name="Clay" sheetId="30" r:id="rId26"/>
    <sheet name="Cleveland" sheetId="31" r:id="rId27"/>
    <sheet name="Columbus" sheetId="32" r:id="rId28"/>
    <sheet name="Craven" sheetId="33" r:id="rId29"/>
    <sheet name="Cumberland" sheetId="34" r:id="rId30"/>
    <sheet name="Currituck" sheetId="35" r:id="rId31"/>
    <sheet name="Dare" sheetId="36" r:id="rId32"/>
    <sheet name="Davidson" sheetId="37" r:id="rId33"/>
    <sheet name="Davie" sheetId="38" r:id="rId34"/>
    <sheet name="Duplin" sheetId="39" r:id="rId35"/>
    <sheet name="Durham" sheetId="40" r:id="rId36"/>
    <sheet name="Edgecombe" sheetId="41" r:id="rId37"/>
    <sheet name="Forsyth" sheetId="42" r:id="rId38"/>
    <sheet name="Franklin" sheetId="43" r:id="rId39"/>
    <sheet name="Gaston" sheetId="44" r:id="rId40"/>
    <sheet name="Gates" sheetId="45" r:id="rId41"/>
    <sheet name="Graham" sheetId="46" r:id="rId42"/>
    <sheet name="Granville" sheetId="47" r:id="rId43"/>
    <sheet name="Greene" sheetId="48" r:id="rId44"/>
    <sheet name="Guilford" sheetId="49" r:id="rId45"/>
    <sheet name="Halifax" sheetId="50" r:id="rId46"/>
    <sheet name="Harnett" sheetId="51" r:id="rId47"/>
    <sheet name="Haywood" sheetId="52" r:id="rId48"/>
    <sheet name="Henderson" sheetId="53" r:id="rId49"/>
    <sheet name="Hertford" sheetId="54" r:id="rId50"/>
    <sheet name="Hoke" sheetId="55" r:id="rId51"/>
    <sheet name="Hyde" sheetId="57" r:id="rId52"/>
    <sheet name="Iredell" sheetId="58" r:id="rId53"/>
    <sheet name="Jackson" sheetId="59" r:id="rId54"/>
    <sheet name="Johnston" sheetId="60" r:id="rId55"/>
    <sheet name="Jones" sheetId="61" r:id="rId56"/>
    <sheet name="Lee" sheetId="62" r:id="rId57"/>
    <sheet name="Lenoir" sheetId="63" r:id="rId58"/>
    <sheet name="Lincoln" sheetId="64" r:id="rId59"/>
    <sheet name="Macon" sheetId="65" r:id="rId60"/>
    <sheet name="Madison" sheetId="66" r:id="rId61"/>
    <sheet name="Martin" sheetId="67" r:id="rId62"/>
    <sheet name="McDowell" sheetId="68" r:id="rId63"/>
    <sheet name="Mecklenburg" sheetId="69" r:id="rId64"/>
    <sheet name="Mitchell" sheetId="70" r:id="rId65"/>
    <sheet name="Montgomery" sheetId="71" r:id="rId66"/>
    <sheet name="Moore" sheetId="72" r:id="rId67"/>
    <sheet name="Nash" sheetId="73" r:id="rId68"/>
    <sheet name="New Hanover" sheetId="74" r:id="rId69"/>
    <sheet name="Northampton" sheetId="75" r:id="rId70"/>
    <sheet name="Onslow" sheetId="76" r:id="rId71"/>
    <sheet name="Orange" sheetId="77" r:id="rId72"/>
    <sheet name="Pamlico" sheetId="78" r:id="rId73"/>
    <sheet name="Pasquotank" sheetId="79" r:id="rId74"/>
    <sheet name="Pender" sheetId="80" r:id="rId75"/>
    <sheet name="Perquimans" sheetId="81" r:id="rId76"/>
    <sheet name="Person" sheetId="82" r:id="rId77"/>
    <sheet name="Pitt" sheetId="83" r:id="rId78"/>
    <sheet name="Polk" sheetId="84" r:id="rId79"/>
    <sheet name="Randolph" sheetId="85" r:id="rId80"/>
    <sheet name="Richmond" sheetId="86" r:id="rId81"/>
    <sheet name="Robeson" sheetId="87" r:id="rId82"/>
    <sheet name="Rockingham" sheetId="88" r:id="rId83"/>
    <sheet name="Rowan" sheetId="89" r:id="rId84"/>
    <sheet name="Rutherford" sheetId="90" r:id="rId85"/>
    <sheet name="Sampson" sheetId="91" r:id="rId86"/>
    <sheet name="Scotland" sheetId="92" r:id="rId87"/>
    <sheet name="Stanly" sheetId="93" r:id="rId88"/>
    <sheet name="Stokes" sheetId="94" r:id="rId89"/>
    <sheet name="Surry" sheetId="95" r:id="rId90"/>
    <sheet name="Swain" sheetId="96" r:id="rId91"/>
    <sheet name="Transylvania" sheetId="97" r:id="rId92"/>
    <sheet name="Tyrrell" sheetId="98" r:id="rId93"/>
    <sheet name="Union" sheetId="99" r:id="rId94"/>
    <sheet name="Vance" sheetId="100" r:id="rId95"/>
    <sheet name="Wake" sheetId="101" r:id="rId96"/>
    <sheet name="Warren" sheetId="102" r:id="rId97"/>
    <sheet name="Washington" sheetId="103" r:id="rId98"/>
    <sheet name="Watauga" sheetId="104" r:id="rId99"/>
    <sheet name="Wayne" sheetId="105" r:id="rId100"/>
    <sheet name="Wilkes" sheetId="106" r:id="rId101"/>
    <sheet name="Wilson" sheetId="107" r:id="rId102"/>
    <sheet name="Yadkin" sheetId="108" r:id="rId103"/>
    <sheet name="Yancey" sheetId="109" r:id="rId104"/>
    <sheet name="Sheet1" sheetId="8" state="hidden" r:id="rId105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81" l="1"/>
  <c r="D44" i="67"/>
  <c r="D44" i="41"/>
  <c r="D44" i="15"/>
  <c r="D44" i="109"/>
  <c r="D44" i="108"/>
  <c r="D44" i="107"/>
  <c r="D44" i="106"/>
  <c r="D44" i="105"/>
  <c r="D44" i="104"/>
  <c r="D44" i="103"/>
  <c r="D44" i="102"/>
  <c r="D44" i="101"/>
  <c r="D44" i="100"/>
  <c r="D44" i="99"/>
  <c r="D44" i="98"/>
  <c r="D44" i="97"/>
  <c r="D44" i="96"/>
  <c r="D44" i="95"/>
  <c r="D44" i="94"/>
  <c r="D44" i="93"/>
  <c r="D44" i="92"/>
  <c r="D44" i="91"/>
  <c r="D44" i="90"/>
  <c r="D44" i="89"/>
  <c r="D44" i="88"/>
  <c r="D44" i="87"/>
  <c r="D44" i="86"/>
  <c r="D44" i="85"/>
  <c r="D44" i="84"/>
  <c r="D44" i="83"/>
  <c r="D44" i="82"/>
  <c r="D44" i="80"/>
  <c r="D44" i="79"/>
  <c r="D44" i="78"/>
  <c r="D44" i="77"/>
  <c r="D44" i="76"/>
  <c r="D44" i="75"/>
  <c r="D44" i="74"/>
  <c r="D44" i="73"/>
  <c r="D44" i="72"/>
  <c r="D44" i="71"/>
  <c r="D44" i="70"/>
  <c r="D44" i="69"/>
  <c r="D44" i="68"/>
  <c r="D44" i="66"/>
  <c r="D44" i="65"/>
  <c r="D44" i="64"/>
  <c r="D44" i="63"/>
  <c r="D44" i="62"/>
  <c r="D44" i="61"/>
  <c r="D44" i="60"/>
  <c r="D44" i="59"/>
  <c r="D44" i="58"/>
  <c r="D44" i="57"/>
  <c r="D44" i="55"/>
  <c r="D44" i="54"/>
  <c r="D44" i="53"/>
  <c r="D44" i="52"/>
  <c r="D44" i="51"/>
  <c r="D44" i="50"/>
  <c r="D44" i="49"/>
  <c r="D44" i="48"/>
  <c r="D44" i="47"/>
  <c r="D44" i="46"/>
  <c r="D44" i="45"/>
  <c r="D44" i="44"/>
  <c r="D44" i="43"/>
  <c r="D44" i="42"/>
  <c r="D44" i="40"/>
  <c r="D44" i="39"/>
  <c r="D44" i="38"/>
  <c r="D44" i="37"/>
  <c r="D44" i="36"/>
  <c r="D44" i="35"/>
  <c r="D44" i="34"/>
  <c r="D44" i="33"/>
  <c r="D44" i="32"/>
  <c r="D44" i="31"/>
  <c r="D44" i="30"/>
  <c r="D44" i="29"/>
  <c r="D44" i="28"/>
  <c r="D44" i="27"/>
  <c r="D44" i="26"/>
  <c r="D45" i="25"/>
  <c r="D44" i="25"/>
  <c r="D44" i="24"/>
  <c r="D44" i="23"/>
  <c r="D44" i="21"/>
  <c r="D44" i="20"/>
  <c r="D44" i="19"/>
  <c r="D44" i="18"/>
  <c r="D44" i="17"/>
  <c r="D44" i="16"/>
  <c r="D44" i="14"/>
  <c r="D44" i="13"/>
  <c r="D44" i="12"/>
  <c r="D44" i="11"/>
  <c r="D44" i="10"/>
  <c r="D44" i="9"/>
  <c r="D40" i="6"/>
  <c r="D44" i="6"/>
  <c r="C92" i="110"/>
  <c r="C70" i="110"/>
  <c r="M30" i="110"/>
  <c r="M78" i="110"/>
  <c r="M120" i="110"/>
  <c r="C123" i="110"/>
  <c r="D44" i="3"/>
  <c r="E29" i="110"/>
  <c r="G29" i="110"/>
  <c r="E30" i="110"/>
  <c r="G30" i="110"/>
  <c r="E31" i="110"/>
  <c r="G31" i="110"/>
  <c r="E32" i="110"/>
  <c r="G32" i="110"/>
  <c r="G33" i="110"/>
  <c r="D36" i="110"/>
  <c r="D38" i="110"/>
  <c r="M101" i="110"/>
  <c r="M57" i="110"/>
  <c r="P119" i="110"/>
  <c r="P118" i="110"/>
  <c r="P117" i="110"/>
  <c r="P116" i="110"/>
  <c r="P115" i="110"/>
  <c r="P114" i="110"/>
  <c r="P113" i="110"/>
  <c r="P112" i="110"/>
  <c r="P111" i="110"/>
  <c r="P110" i="110"/>
  <c r="P109" i="110"/>
  <c r="P108" i="110"/>
  <c r="P107" i="110"/>
  <c r="P106" i="110"/>
  <c r="P105" i="110"/>
  <c r="P104" i="110"/>
  <c r="P103" i="110"/>
  <c r="P102" i="110"/>
  <c r="P101" i="110"/>
  <c r="P77" i="110"/>
  <c r="P76" i="110"/>
  <c r="P75" i="110"/>
  <c r="P74" i="110"/>
  <c r="P73" i="110"/>
  <c r="P72" i="110"/>
  <c r="P71" i="110"/>
  <c r="P70" i="110"/>
  <c r="P69" i="110"/>
  <c r="P68" i="110"/>
  <c r="P67" i="110"/>
  <c r="P66" i="110"/>
  <c r="P65" i="110"/>
  <c r="P64" i="110"/>
  <c r="P63" i="110"/>
  <c r="P62" i="110"/>
  <c r="P61" i="110"/>
  <c r="P60" i="110"/>
  <c r="P59" i="110"/>
  <c r="P58" i="110"/>
  <c r="P57" i="110"/>
  <c r="P120" i="110"/>
  <c r="P121" i="110"/>
  <c r="L133" i="110"/>
  <c r="P78" i="110"/>
  <c r="P79" i="110"/>
  <c r="L132" i="110"/>
  <c r="C24" i="110"/>
  <c r="C91" i="110"/>
  <c r="F91" i="110"/>
  <c r="C90" i="110"/>
  <c r="F90" i="110"/>
  <c r="C89" i="110"/>
  <c r="F89" i="110"/>
  <c r="C88" i="110"/>
  <c r="F88" i="110"/>
  <c r="C87" i="110"/>
  <c r="F87" i="110"/>
  <c r="C86" i="110"/>
  <c r="F86" i="110"/>
  <c r="C85" i="110"/>
  <c r="F85" i="110"/>
  <c r="C84" i="110"/>
  <c r="F84" i="110"/>
  <c r="C83" i="110"/>
  <c r="F83" i="110"/>
  <c r="C82" i="110"/>
  <c r="F82" i="110"/>
  <c r="C81" i="110"/>
  <c r="F81" i="110"/>
  <c r="C80" i="110"/>
  <c r="F80" i="110"/>
  <c r="C69" i="110"/>
  <c r="F69" i="110"/>
  <c r="C68" i="110"/>
  <c r="F68" i="110"/>
  <c r="C67" i="110"/>
  <c r="F67" i="110"/>
  <c r="C66" i="110"/>
  <c r="F66" i="110"/>
  <c r="C65" i="110"/>
  <c r="F65" i="110"/>
  <c r="C64" i="110"/>
  <c r="F64" i="110"/>
  <c r="C63" i="110"/>
  <c r="F63" i="110"/>
  <c r="C62" i="110"/>
  <c r="F62" i="110"/>
  <c r="C61" i="110"/>
  <c r="F61" i="110"/>
  <c r="C60" i="110"/>
  <c r="F60" i="110"/>
  <c r="M29" i="110"/>
  <c r="P29" i="110"/>
  <c r="C59" i="110"/>
  <c r="F59" i="110"/>
  <c r="M28" i="110"/>
  <c r="P28" i="110"/>
  <c r="C58" i="110"/>
  <c r="F58" i="110"/>
  <c r="M27" i="110"/>
  <c r="P27" i="110"/>
  <c r="C57" i="110"/>
  <c r="F57" i="110"/>
  <c r="M26" i="110"/>
  <c r="P26" i="110"/>
  <c r="C56" i="110"/>
  <c r="F56" i="110"/>
  <c r="M25" i="110"/>
  <c r="P25" i="110"/>
  <c r="C55" i="110"/>
  <c r="F55" i="110"/>
  <c r="M24" i="110"/>
  <c r="P24" i="110"/>
  <c r="C54" i="110"/>
  <c r="F54" i="110"/>
  <c r="M23" i="110"/>
  <c r="P23" i="110"/>
  <c r="M22" i="110"/>
  <c r="P22" i="110"/>
  <c r="M21" i="110"/>
  <c r="P21" i="110"/>
  <c r="M20" i="110"/>
  <c r="P20" i="110"/>
  <c r="M19" i="110"/>
  <c r="P19" i="110"/>
  <c r="M18" i="110"/>
  <c r="P18" i="110"/>
  <c r="M17" i="110"/>
  <c r="P17" i="110"/>
  <c r="M16" i="110"/>
  <c r="P16" i="110"/>
  <c r="M15" i="110"/>
  <c r="P15" i="110"/>
  <c r="M14" i="110"/>
  <c r="P14" i="110"/>
  <c r="M13" i="110"/>
  <c r="P13" i="110"/>
  <c r="M12" i="110"/>
  <c r="P12" i="110"/>
  <c r="M11" i="110"/>
  <c r="P11" i="110"/>
  <c r="M10" i="110"/>
  <c r="P10" i="110"/>
  <c r="M9" i="110"/>
  <c r="P9" i="110"/>
  <c r="M8" i="110"/>
  <c r="P8" i="110"/>
  <c r="M7" i="110"/>
  <c r="P7" i="110"/>
  <c r="C122" i="110"/>
  <c r="F122" i="110"/>
  <c r="C121" i="110"/>
  <c r="F121" i="110"/>
  <c r="C120" i="110"/>
  <c r="F120" i="110"/>
  <c r="C119" i="110"/>
  <c r="F119" i="110"/>
  <c r="C118" i="110"/>
  <c r="F118" i="110"/>
  <c r="C117" i="110"/>
  <c r="F117" i="110"/>
  <c r="C116" i="110"/>
  <c r="F116" i="110"/>
  <c r="C23" i="110"/>
  <c r="C25" i="110"/>
  <c r="C115" i="110"/>
  <c r="F115" i="110"/>
  <c r="C114" i="110"/>
  <c r="F114" i="110"/>
  <c r="C113" i="110"/>
  <c r="F113" i="110"/>
  <c r="C112" i="110"/>
  <c r="F112" i="110"/>
  <c r="C111" i="110"/>
  <c r="F111" i="110"/>
  <c r="C110" i="110"/>
  <c r="F110" i="110"/>
  <c r="C109" i="110"/>
  <c r="F109" i="110"/>
  <c r="C108" i="110"/>
  <c r="F108" i="110"/>
  <c r="C107" i="110"/>
  <c r="F107" i="110"/>
  <c r="C106" i="110"/>
  <c r="F106" i="110"/>
  <c r="C105" i="110"/>
  <c r="F105" i="110"/>
  <c r="C79" i="110"/>
  <c r="F79" i="110"/>
  <c r="F123" i="110"/>
  <c r="P30" i="110"/>
  <c r="F70" i="110"/>
  <c r="F92" i="110"/>
  <c r="G11" i="6"/>
  <c r="C11" i="6"/>
  <c r="C3" i="109"/>
  <c r="G3" i="109"/>
  <c r="J3" i="109"/>
  <c r="J27" i="109"/>
  <c r="G35" i="109"/>
  <c r="G36" i="109"/>
  <c r="G37" i="109"/>
  <c r="G15" i="109"/>
  <c r="G14" i="109"/>
  <c r="G13" i="109"/>
  <c r="P3" i="109"/>
  <c r="P4" i="109"/>
  <c r="J4" i="109"/>
  <c r="C1" i="109"/>
  <c r="C3" i="108"/>
  <c r="G3" i="108"/>
  <c r="G4" i="108"/>
  <c r="G16" i="108"/>
  <c r="G17" i="108"/>
  <c r="D40" i="108"/>
  <c r="D43" i="108"/>
  <c r="G11" i="108"/>
  <c r="J3" i="108"/>
  <c r="J27" i="108"/>
  <c r="G35" i="108"/>
  <c r="G36" i="108"/>
  <c r="G37" i="108"/>
  <c r="G15" i="108"/>
  <c r="G14" i="108"/>
  <c r="G13" i="108"/>
  <c r="P3" i="108"/>
  <c r="P4" i="108"/>
  <c r="M3" i="108"/>
  <c r="M4" i="108"/>
  <c r="J4" i="108"/>
  <c r="C1" i="108"/>
  <c r="C3" i="107"/>
  <c r="G3" i="107"/>
  <c r="G4" i="107"/>
  <c r="G16" i="107"/>
  <c r="G17" i="107"/>
  <c r="D40" i="107"/>
  <c r="D43" i="107"/>
  <c r="G11" i="107"/>
  <c r="G24" i="107"/>
  <c r="J11" i="107"/>
  <c r="J24" i="107"/>
  <c r="J3" i="107"/>
  <c r="J27" i="107"/>
  <c r="G35" i="107"/>
  <c r="G36" i="107"/>
  <c r="G37" i="107"/>
  <c r="G15" i="107"/>
  <c r="G14" i="107"/>
  <c r="G13" i="107"/>
  <c r="P3" i="107"/>
  <c r="P4" i="107"/>
  <c r="M3" i="107"/>
  <c r="M4" i="107"/>
  <c r="J4" i="107"/>
  <c r="C1" i="107"/>
  <c r="C3" i="106"/>
  <c r="G3" i="106"/>
  <c r="G4" i="106"/>
  <c r="G16" i="106"/>
  <c r="G17" i="106"/>
  <c r="D40" i="106"/>
  <c r="D43" i="106"/>
  <c r="G11" i="106"/>
  <c r="G24" i="106"/>
  <c r="J3" i="106"/>
  <c r="J27" i="106"/>
  <c r="G35" i="106"/>
  <c r="G36" i="106"/>
  <c r="G37" i="106"/>
  <c r="G15" i="106"/>
  <c r="G14" i="106"/>
  <c r="G13" i="106"/>
  <c r="P3" i="106"/>
  <c r="P4" i="106"/>
  <c r="M3" i="106"/>
  <c r="M4" i="106"/>
  <c r="J4" i="106"/>
  <c r="C1" i="106"/>
  <c r="C3" i="105"/>
  <c r="G3" i="105"/>
  <c r="G4" i="105"/>
  <c r="G16" i="105"/>
  <c r="G17" i="105"/>
  <c r="D40" i="105"/>
  <c r="D43" i="105"/>
  <c r="G11" i="105"/>
  <c r="G24" i="105"/>
  <c r="J11" i="105"/>
  <c r="J24" i="105"/>
  <c r="J3" i="105"/>
  <c r="J27" i="105"/>
  <c r="G35" i="105"/>
  <c r="G36" i="105"/>
  <c r="G37" i="105"/>
  <c r="G15" i="105"/>
  <c r="G14" i="105"/>
  <c r="G13" i="105"/>
  <c r="P3" i="105"/>
  <c r="P4" i="105"/>
  <c r="M3" i="105"/>
  <c r="M4" i="105"/>
  <c r="J4" i="105"/>
  <c r="C1" i="105"/>
  <c r="C3" i="104"/>
  <c r="G3" i="104"/>
  <c r="G4" i="104"/>
  <c r="G16" i="104"/>
  <c r="G17" i="104"/>
  <c r="D40" i="104"/>
  <c r="D43" i="104"/>
  <c r="G11" i="104"/>
  <c r="G22" i="104"/>
  <c r="G23" i="104"/>
  <c r="G26" i="104"/>
  <c r="J11" i="104"/>
  <c r="J22" i="104"/>
  <c r="J26" i="104"/>
  <c r="J3" i="104"/>
  <c r="J27" i="104"/>
  <c r="G35" i="104"/>
  <c r="G36" i="104"/>
  <c r="G37" i="104"/>
  <c r="G15" i="104"/>
  <c r="G14" i="104"/>
  <c r="G13" i="104"/>
  <c r="P3" i="104"/>
  <c r="P4" i="104"/>
  <c r="M3" i="104"/>
  <c r="M4" i="104"/>
  <c r="J4" i="104"/>
  <c r="C1" i="104"/>
  <c r="C3" i="103"/>
  <c r="G11" i="103"/>
  <c r="J3" i="103"/>
  <c r="J27" i="103"/>
  <c r="G35" i="103"/>
  <c r="G36" i="103"/>
  <c r="G37" i="103"/>
  <c r="G15" i="103"/>
  <c r="G14" i="103"/>
  <c r="G13" i="103"/>
  <c r="P3" i="103"/>
  <c r="P4" i="103"/>
  <c r="J4" i="103"/>
  <c r="C1" i="103"/>
  <c r="C3" i="102"/>
  <c r="G11" i="102"/>
  <c r="J3" i="102"/>
  <c r="J27" i="102"/>
  <c r="G35" i="102"/>
  <c r="G36" i="102"/>
  <c r="G37" i="102"/>
  <c r="G15" i="102"/>
  <c r="G14" i="102"/>
  <c r="G13" i="102"/>
  <c r="P3" i="102"/>
  <c r="P4" i="102"/>
  <c r="J4" i="102"/>
  <c r="C1" i="102"/>
  <c r="C3" i="101"/>
  <c r="G3" i="101"/>
  <c r="G4" i="101"/>
  <c r="G16" i="101"/>
  <c r="G17" i="101"/>
  <c r="D40" i="101"/>
  <c r="D43" i="101"/>
  <c r="G11" i="101"/>
  <c r="G23" i="101"/>
  <c r="G24" i="101"/>
  <c r="G27" i="101"/>
  <c r="J11" i="101"/>
  <c r="J23" i="101"/>
  <c r="J24" i="101"/>
  <c r="J3" i="101"/>
  <c r="J27" i="101"/>
  <c r="G35" i="101"/>
  <c r="G36" i="101"/>
  <c r="G37" i="101"/>
  <c r="G15" i="101"/>
  <c r="G14" i="101"/>
  <c r="G13" i="101"/>
  <c r="P3" i="101"/>
  <c r="P4" i="101"/>
  <c r="M3" i="101"/>
  <c r="M4" i="101"/>
  <c r="J4" i="101"/>
  <c r="C1" i="101"/>
  <c r="C3" i="100"/>
  <c r="G3" i="100"/>
  <c r="G4" i="100"/>
  <c r="G16" i="100"/>
  <c r="G17" i="100"/>
  <c r="D40" i="100"/>
  <c r="D43" i="100"/>
  <c r="J3" i="100"/>
  <c r="J27" i="100"/>
  <c r="G35" i="100"/>
  <c r="G36" i="100"/>
  <c r="G37" i="100"/>
  <c r="G15" i="100"/>
  <c r="G14" i="100"/>
  <c r="G13" i="100"/>
  <c r="P3" i="100"/>
  <c r="P4" i="100"/>
  <c r="M3" i="100"/>
  <c r="M4" i="100"/>
  <c r="J4" i="100"/>
  <c r="C1" i="100"/>
  <c r="C3" i="99"/>
  <c r="G3" i="99"/>
  <c r="G4" i="99"/>
  <c r="G16" i="99"/>
  <c r="G17" i="99"/>
  <c r="D40" i="99"/>
  <c r="D43" i="99"/>
  <c r="J3" i="99"/>
  <c r="J27" i="99"/>
  <c r="G35" i="99"/>
  <c r="G36" i="99"/>
  <c r="G37" i="99"/>
  <c r="G15" i="99"/>
  <c r="G14" i="99"/>
  <c r="G13" i="99"/>
  <c r="P3" i="99"/>
  <c r="P4" i="99"/>
  <c r="M3" i="99"/>
  <c r="M4" i="99"/>
  <c r="J4" i="99"/>
  <c r="C1" i="99"/>
  <c r="C3" i="98"/>
  <c r="G3" i="98"/>
  <c r="M3" i="98"/>
  <c r="M4" i="98"/>
  <c r="G4" i="98"/>
  <c r="G16" i="98"/>
  <c r="G17" i="98"/>
  <c r="D40" i="98"/>
  <c r="D43" i="98"/>
  <c r="G11" i="98"/>
  <c r="G21" i="98"/>
  <c r="G23" i="98"/>
  <c r="G24" i="98"/>
  <c r="G27" i="98"/>
  <c r="J11" i="98"/>
  <c r="J21" i="98"/>
  <c r="J23" i="98"/>
  <c r="J24" i="98"/>
  <c r="J3" i="98"/>
  <c r="J27" i="98"/>
  <c r="C11" i="98"/>
  <c r="G34" i="98"/>
  <c r="G32" i="98"/>
  <c r="G33" i="98"/>
  <c r="G35" i="98"/>
  <c r="G36" i="98"/>
  <c r="G37" i="98"/>
  <c r="G15" i="98"/>
  <c r="G14" i="98"/>
  <c r="G13" i="98"/>
  <c r="J10" i="98"/>
  <c r="P3" i="98"/>
  <c r="P4" i="98"/>
  <c r="J4" i="98"/>
  <c r="C1" i="98"/>
  <c r="C3" i="97"/>
  <c r="G3" i="97"/>
  <c r="M3" i="97"/>
  <c r="M4" i="97"/>
  <c r="G4" i="97"/>
  <c r="G16" i="97"/>
  <c r="G17" i="97"/>
  <c r="D40" i="97"/>
  <c r="D43" i="97"/>
  <c r="G11" i="97"/>
  <c r="G21" i="97"/>
  <c r="G24" i="97"/>
  <c r="J11" i="97"/>
  <c r="J21" i="97"/>
  <c r="J24" i="97"/>
  <c r="J3" i="97"/>
  <c r="J27" i="97"/>
  <c r="G35" i="97"/>
  <c r="G36" i="97"/>
  <c r="G37" i="97"/>
  <c r="G15" i="97"/>
  <c r="G14" i="97"/>
  <c r="G13" i="97"/>
  <c r="P3" i="97"/>
  <c r="P4" i="97"/>
  <c r="J4" i="97"/>
  <c r="C1" i="97"/>
  <c r="C3" i="96"/>
  <c r="G3" i="96"/>
  <c r="M3" i="96"/>
  <c r="G4" i="96"/>
  <c r="G16" i="96"/>
  <c r="G17" i="96"/>
  <c r="D40" i="96"/>
  <c r="D43" i="96"/>
  <c r="G11" i="96"/>
  <c r="G23" i="96"/>
  <c r="G24" i="96"/>
  <c r="J11" i="96"/>
  <c r="J23" i="96"/>
  <c r="J24" i="96"/>
  <c r="J3" i="96"/>
  <c r="P3" i="96"/>
  <c r="P4" i="96"/>
  <c r="C11" i="96"/>
  <c r="G34" i="96"/>
  <c r="G35" i="96"/>
  <c r="G36" i="96"/>
  <c r="G37" i="96"/>
  <c r="G15" i="96"/>
  <c r="G14" i="96"/>
  <c r="G13" i="96"/>
  <c r="J10" i="96"/>
  <c r="M4" i="96"/>
  <c r="J4" i="96"/>
  <c r="C1" i="96"/>
  <c r="C3" i="95"/>
  <c r="G3" i="95"/>
  <c r="G4" i="95"/>
  <c r="G16" i="95"/>
  <c r="G17" i="95"/>
  <c r="D40" i="95"/>
  <c r="D43" i="95"/>
  <c r="G11" i="95"/>
  <c r="G26" i="95"/>
  <c r="J3" i="95"/>
  <c r="J27" i="95"/>
  <c r="C11" i="95"/>
  <c r="G32" i="95"/>
  <c r="G35" i="95"/>
  <c r="G36" i="95"/>
  <c r="G37" i="95"/>
  <c r="G15" i="95"/>
  <c r="G14" i="95"/>
  <c r="G13" i="95"/>
  <c r="P3" i="95"/>
  <c r="P4" i="95"/>
  <c r="M3" i="95"/>
  <c r="M4" i="95"/>
  <c r="J4" i="95"/>
  <c r="C1" i="95"/>
  <c r="C3" i="94"/>
  <c r="G3" i="94"/>
  <c r="G4" i="94"/>
  <c r="G16" i="94"/>
  <c r="G17" i="94"/>
  <c r="D40" i="94"/>
  <c r="D43" i="94"/>
  <c r="G11" i="94"/>
  <c r="G23" i="94"/>
  <c r="G24" i="94"/>
  <c r="J11" i="94"/>
  <c r="J23" i="94"/>
  <c r="J24" i="94"/>
  <c r="J3" i="94"/>
  <c r="J27" i="94"/>
  <c r="C11" i="94"/>
  <c r="G32" i="94"/>
  <c r="G33" i="94"/>
  <c r="G35" i="94"/>
  <c r="G36" i="94"/>
  <c r="G37" i="94"/>
  <c r="G15" i="94"/>
  <c r="G14" i="94"/>
  <c r="G13" i="94"/>
  <c r="J10" i="94"/>
  <c r="P3" i="94"/>
  <c r="P4" i="94"/>
  <c r="J4" i="94"/>
  <c r="C1" i="94"/>
  <c r="C3" i="93"/>
  <c r="G3" i="93"/>
  <c r="G4" i="93"/>
  <c r="G16" i="93"/>
  <c r="G17" i="93"/>
  <c r="D40" i="93"/>
  <c r="D43" i="93"/>
  <c r="G11" i="93"/>
  <c r="G23" i="93"/>
  <c r="G24" i="93"/>
  <c r="J11" i="93"/>
  <c r="J23" i="93"/>
  <c r="J24" i="93"/>
  <c r="J3" i="93"/>
  <c r="J27" i="93"/>
  <c r="G35" i="93"/>
  <c r="G36" i="93"/>
  <c r="G37" i="93"/>
  <c r="G15" i="93"/>
  <c r="G14" i="93"/>
  <c r="G13" i="93"/>
  <c r="P3" i="93"/>
  <c r="P4" i="93"/>
  <c r="J4" i="93"/>
  <c r="C1" i="93"/>
  <c r="C3" i="92"/>
  <c r="G3" i="92"/>
  <c r="G4" i="92"/>
  <c r="G16" i="92"/>
  <c r="G17" i="92"/>
  <c r="D40" i="92"/>
  <c r="D43" i="92"/>
  <c r="G11" i="92"/>
  <c r="J3" i="92"/>
  <c r="J27" i="92"/>
  <c r="G35" i="92"/>
  <c r="G36" i="92"/>
  <c r="G37" i="92"/>
  <c r="G15" i="92"/>
  <c r="G14" i="92"/>
  <c r="G13" i="92"/>
  <c r="P3" i="92"/>
  <c r="P4" i="92"/>
  <c r="J4" i="92"/>
  <c r="C1" i="92"/>
  <c r="C3" i="91"/>
  <c r="G3" i="91"/>
  <c r="G11" i="91"/>
  <c r="G22" i="91"/>
  <c r="G23" i="91"/>
  <c r="G26" i="91"/>
  <c r="G27" i="91"/>
  <c r="J11" i="91"/>
  <c r="J22" i="91"/>
  <c r="J26" i="91"/>
  <c r="J3" i="91"/>
  <c r="J27" i="91"/>
  <c r="C11" i="91"/>
  <c r="G34" i="91"/>
  <c r="G32" i="91"/>
  <c r="G35" i="91"/>
  <c r="G36" i="91"/>
  <c r="G37" i="91"/>
  <c r="G15" i="91"/>
  <c r="G14" i="91"/>
  <c r="G13" i="91"/>
  <c r="P3" i="91"/>
  <c r="P4" i="91"/>
  <c r="J4" i="91"/>
  <c r="C1" i="91"/>
  <c r="C3" i="90"/>
  <c r="G3" i="90"/>
  <c r="G4" i="90"/>
  <c r="G16" i="90"/>
  <c r="G17" i="90"/>
  <c r="D40" i="90"/>
  <c r="D43" i="90"/>
  <c r="G11" i="90"/>
  <c r="G22" i="90"/>
  <c r="G21" i="90"/>
  <c r="G24" i="90"/>
  <c r="G25" i="90"/>
  <c r="J11" i="90"/>
  <c r="J22" i="90"/>
  <c r="J21" i="90"/>
  <c r="J24" i="90"/>
  <c r="J25" i="90"/>
  <c r="J3" i="90"/>
  <c r="J27" i="90"/>
  <c r="M11" i="90"/>
  <c r="M21" i="90"/>
  <c r="M24" i="90"/>
  <c r="P11" i="90"/>
  <c r="P21" i="90"/>
  <c r="P24" i="90"/>
  <c r="G35" i="90"/>
  <c r="G36" i="90"/>
  <c r="G37" i="90"/>
  <c r="G15" i="90"/>
  <c r="G14" i="90"/>
  <c r="G13" i="90"/>
  <c r="M10" i="90"/>
  <c r="P3" i="90"/>
  <c r="P4" i="90"/>
  <c r="M3" i="90"/>
  <c r="M4" i="90"/>
  <c r="J4" i="90"/>
  <c r="C1" i="90"/>
  <c r="C3" i="89"/>
  <c r="G3" i="89"/>
  <c r="G35" i="89"/>
  <c r="G36" i="89"/>
  <c r="G37" i="89"/>
  <c r="G15" i="89"/>
  <c r="G14" i="89"/>
  <c r="G13" i="89"/>
  <c r="C1" i="89"/>
  <c r="C3" i="88"/>
  <c r="G3" i="88"/>
  <c r="G11" i="88"/>
  <c r="G21" i="88"/>
  <c r="G24" i="88"/>
  <c r="J11" i="88"/>
  <c r="J21" i="88"/>
  <c r="J24" i="88"/>
  <c r="G35" i="88"/>
  <c r="G36" i="88"/>
  <c r="G37" i="88"/>
  <c r="G15" i="88"/>
  <c r="G14" i="88"/>
  <c r="G13" i="88"/>
  <c r="C1" i="88"/>
  <c r="C3" i="87"/>
  <c r="G3" i="87"/>
  <c r="G11" i="87"/>
  <c r="G21" i="87"/>
  <c r="G24" i="87"/>
  <c r="J11" i="87"/>
  <c r="J21" i="87"/>
  <c r="J24" i="87"/>
  <c r="G35" i="87"/>
  <c r="G36" i="87"/>
  <c r="G37" i="87"/>
  <c r="G15" i="87"/>
  <c r="G14" i="87"/>
  <c r="G13" i="87"/>
  <c r="C1" i="87"/>
  <c r="C3" i="86"/>
  <c r="G3" i="86"/>
  <c r="G11" i="86"/>
  <c r="G21" i="86"/>
  <c r="G24" i="86"/>
  <c r="J11" i="86"/>
  <c r="J21" i="86"/>
  <c r="J24" i="86"/>
  <c r="G35" i="86"/>
  <c r="G36" i="86"/>
  <c r="G37" i="86"/>
  <c r="G15" i="86"/>
  <c r="G14" i="86"/>
  <c r="G13" i="86"/>
  <c r="C1" i="86"/>
  <c r="C3" i="85"/>
  <c r="G3" i="85"/>
  <c r="G11" i="85"/>
  <c r="G24" i="85"/>
  <c r="G35" i="85"/>
  <c r="G36" i="85"/>
  <c r="G37" i="85"/>
  <c r="G15" i="85"/>
  <c r="G14" i="85"/>
  <c r="G13" i="85"/>
  <c r="C1" i="85"/>
  <c r="C3" i="84"/>
  <c r="G3" i="84"/>
  <c r="G11" i="84"/>
  <c r="G24" i="84"/>
  <c r="J11" i="84"/>
  <c r="J24" i="84"/>
  <c r="J3" i="84"/>
  <c r="J27" i="84"/>
  <c r="G35" i="84"/>
  <c r="G36" i="84"/>
  <c r="G37" i="84"/>
  <c r="G15" i="84"/>
  <c r="G14" i="84"/>
  <c r="G13" i="84"/>
  <c r="P3" i="84"/>
  <c r="P4" i="84"/>
  <c r="J4" i="84"/>
  <c r="C1" i="84"/>
  <c r="C3" i="83"/>
  <c r="G3" i="83"/>
  <c r="G11" i="83"/>
  <c r="G24" i="83"/>
  <c r="J3" i="83"/>
  <c r="J27" i="83"/>
  <c r="G35" i="83"/>
  <c r="G36" i="83"/>
  <c r="G37" i="83"/>
  <c r="G15" i="83"/>
  <c r="G14" i="83"/>
  <c r="G13" i="83"/>
  <c r="P3" i="83"/>
  <c r="P4" i="83"/>
  <c r="J4" i="83"/>
  <c r="C1" i="83"/>
  <c r="C3" i="82"/>
  <c r="G3" i="82"/>
  <c r="G11" i="82"/>
  <c r="G24" i="82"/>
  <c r="J11" i="82"/>
  <c r="J24" i="82"/>
  <c r="J3" i="82"/>
  <c r="J27" i="82"/>
  <c r="G35" i="82"/>
  <c r="G36" i="82"/>
  <c r="G37" i="82"/>
  <c r="G15" i="82"/>
  <c r="G14" i="82"/>
  <c r="G13" i="82"/>
  <c r="P3" i="82"/>
  <c r="P4" i="82"/>
  <c r="J4" i="82"/>
  <c r="C1" i="82"/>
  <c r="C3" i="81"/>
  <c r="G3" i="81"/>
  <c r="G4" i="81"/>
  <c r="G16" i="81"/>
  <c r="G17" i="81"/>
  <c r="D40" i="81"/>
  <c r="D43" i="81"/>
  <c r="G11" i="81"/>
  <c r="G23" i="81"/>
  <c r="G24" i="81"/>
  <c r="G27" i="81"/>
  <c r="J11" i="81"/>
  <c r="J23" i="81"/>
  <c r="J24" i="81"/>
  <c r="J3" i="81"/>
  <c r="J27" i="81"/>
  <c r="P11" i="81"/>
  <c r="P22" i="81"/>
  <c r="P23" i="81"/>
  <c r="P26" i="81"/>
  <c r="G35" i="81"/>
  <c r="G36" i="81"/>
  <c r="G37" i="81"/>
  <c r="G15" i="81"/>
  <c r="G14" i="81"/>
  <c r="G13" i="81"/>
  <c r="P10" i="81"/>
  <c r="P3" i="81"/>
  <c r="P4" i="81"/>
  <c r="M3" i="81"/>
  <c r="M4" i="81"/>
  <c r="C1" i="81"/>
  <c r="C3" i="80"/>
  <c r="G3" i="80"/>
  <c r="G4" i="80"/>
  <c r="G16" i="80"/>
  <c r="G17" i="80"/>
  <c r="D40" i="80"/>
  <c r="D43" i="80"/>
  <c r="G11" i="80"/>
  <c r="G21" i="80"/>
  <c r="G23" i="80"/>
  <c r="G25" i="80"/>
  <c r="J11" i="80"/>
  <c r="J22" i="80"/>
  <c r="J25" i="80"/>
  <c r="J3" i="80"/>
  <c r="J27" i="80"/>
  <c r="M11" i="80"/>
  <c r="M22" i="80"/>
  <c r="M24" i="80"/>
  <c r="P11" i="80"/>
  <c r="P22" i="80"/>
  <c r="P24" i="80"/>
  <c r="G35" i="80"/>
  <c r="G36" i="80"/>
  <c r="G37" i="80"/>
  <c r="G15" i="80"/>
  <c r="G14" i="80"/>
  <c r="G13" i="80"/>
  <c r="M10" i="80"/>
  <c r="P3" i="80"/>
  <c r="P4" i="80"/>
  <c r="M3" i="80"/>
  <c r="M4" i="80"/>
  <c r="J4" i="80"/>
  <c r="C1" i="80"/>
  <c r="C3" i="74"/>
  <c r="C3" i="75"/>
  <c r="C3" i="76"/>
  <c r="C3" i="78"/>
  <c r="C3" i="79"/>
  <c r="J3" i="79"/>
  <c r="G35" i="79"/>
  <c r="G36" i="79"/>
  <c r="G37" i="79"/>
  <c r="G15" i="79"/>
  <c r="G14" i="79"/>
  <c r="G13" i="79"/>
  <c r="C1" i="79"/>
  <c r="G3" i="78"/>
  <c r="M3" i="78"/>
  <c r="M4" i="78"/>
  <c r="G11" i="78"/>
  <c r="G21" i="78"/>
  <c r="G22" i="78"/>
  <c r="G24" i="78"/>
  <c r="G26" i="78"/>
  <c r="J11" i="78"/>
  <c r="J21" i="78"/>
  <c r="J22" i="78"/>
  <c r="J24" i="78"/>
  <c r="J26" i="78"/>
  <c r="J3" i="78"/>
  <c r="J27" i="78"/>
  <c r="C11" i="78"/>
  <c r="G33" i="78"/>
  <c r="G35" i="78"/>
  <c r="G36" i="78"/>
  <c r="G37" i="78"/>
  <c r="G15" i="78"/>
  <c r="G14" i="78"/>
  <c r="G13" i="78"/>
  <c r="J10" i="78"/>
  <c r="P3" i="78"/>
  <c r="P4" i="78"/>
  <c r="J4" i="78"/>
  <c r="C1" i="78"/>
  <c r="C3" i="77"/>
  <c r="J3" i="77"/>
  <c r="G3" i="77"/>
  <c r="M3" i="77"/>
  <c r="M4" i="77"/>
  <c r="G11" i="77"/>
  <c r="G21" i="77"/>
  <c r="G24" i="77"/>
  <c r="J11" i="77"/>
  <c r="J21" i="77"/>
  <c r="J24" i="77"/>
  <c r="G35" i="77"/>
  <c r="G36" i="77"/>
  <c r="G37" i="77"/>
  <c r="G15" i="77"/>
  <c r="G14" i="77"/>
  <c r="G13" i="77"/>
  <c r="C1" i="77"/>
  <c r="G3" i="76"/>
  <c r="G4" i="76"/>
  <c r="G16" i="76"/>
  <c r="G17" i="76"/>
  <c r="D40" i="76"/>
  <c r="D43" i="76"/>
  <c r="G11" i="76"/>
  <c r="G21" i="76"/>
  <c r="G28" i="76"/>
  <c r="G22" i="76"/>
  <c r="G23" i="76"/>
  <c r="G24" i="76"/>
  <c r="G25" i="76"/>
  <c r="G26" i="76"/>
  <c r="G27" i="76"/>
  <c r="J11" i="76"/>
  <c r="J21" i="76"/>
  <c r="J28" i="76"/>
  <c r="J22" i="76"/>
  <c r="J23" i="76"/>
  <c r="J24" i="76"/>
  <c r="J25" i="76"/>
  <c r="J26" i="76"/>
  <c r="J3" i="76"/>
  <c r="J27" i="76"/>
  <c r="M11" i="76"/>
  <c r="M21" i="76"/>
  <c r="M24" i="76"/>
  <c r="P11" i="76"/>
  <c r="P21" i="76"/>
  <c r="P24" i="76"/>
  <c r="C11" i="76"/>
  <c r="G33" i="76"/>
  <c r="D42" i="76"/>
  <c r="G32" i="76"/>
  <c r="G34" i="76"/>
  <c r="G35" i="76"/>
  <c r="G36" i="76"/>
  <c r="G37" i="76"/>
  <c r="G15" i="76"/>
  <c r="G14" i="76"/>
  <c r="G13" i="76"/>
  <c r="M10" i="76"/>
  <c r="J10" i="76"/>
  <c r="P3" i="76"/>
  <c r="P4" i="76"/>
  <c r="M3" i="76"/>
  <c r="M4" i="76"/>
  <c r="J4" i="76"/>
  <c r="C1" i="76"/>
  <c r="G3" i="75"/>
  <c r="G4" i="75"/>
  <c r="G16" i="75"/>
  <c r="G17" i="75"/>
  <c r="D40" i="75"/>
  <c r="D43" i="75"/>
  <c r="G11" i="75"/>
  <c r="G23" i="75"/>
  <c r="G22" i="75"/>
  <c r="G24" i="75"/>
  <c r="G26" i="75"/>
  <c r="J11" i="75"/>
  <c r="J23" i="75"/>
  <c r="J22" i="75"/>
  <c r="J24" i="75"/>
  <c r="J26" i="75"/>
  <c r="J3" i="75"/>
  <c r="J27" i="75"/>
  <c r="C11" i="75"/>
  <c r="G32" i="75"/>
  <c r="G35" i="75"/>
  <c r="G36" i="75"/>
  <c r="G37" i="75"/>
  <c r="G15" i="75"/>
  <c r="G14" i="75"/>
  <c r="G13" i="75"/>
  <c r="J10" i="75"/>
  <c r="P3" i="75"/>
  <c r="P4" i="75"/>
  <c r="J4" i="75"/>
  <c r="C1" i="75"/>
  <c r="G3" i="74"/>
  <c r="G4" i="74"/>
  <c r="G16" i="74"/>
  <c r="G17" i="74"/>
  <c r="D40" i="74"/>
  <c r="D43" i="74"/>
  <c r="G11" i="74"/>
  <c r="G22" i="74"/>
  <c r="G21" i="74"/>
  <c r="G23" i="74"/>
  <c r="G24" i="74"/>
  <c r="G25" i="74"/>
  <c r="G26" i="74"/>
  <c r="G27" i="74"/>
  <c r="J11" i="74"/>
  <c r="J22" i="74"/>
  <c r="J28" i="74"/>
  <c r="J21" i="74"/>
  <c r="J23" i="74"/>
  <c r="J24" i="74"/>
  <c r="J25" i="74"/>
  <c r="J26" i="74"/>
  <c r="J3" i="74"/>
  <c r="J27" i="74"/>
  <c r="M11" i="74"/>
  <c r="M23" i="74"/>
  <c r="M22" i="74"/>
  <c r="M24" i="74"/>
  <c r="M26" i="74"/>
  <c r="P11" i="74"/>
  <c r="P23" i="74"/>
  <c r="P22" i="74"/>
  <c r="P24" i="74"/>
  <c r="P26" i="74"/>
  <c r="C11" i="74"/>
  <c r="G32" i="74"/>
  <c r="G38" i="74"/>
  <c r="G33" i="74"/>
  <c r="G34" i="74"/>
  <c r="G35" i="74"/>
  <c r="G36" i="74"/>
  <c r="G37" i="74"/>
  <c r="G15" i="74"/>
  <c r="G14" i="74"/>
  <c r="G13" i="74"/>
  <c r="M10" i="74"/>
  <c r="J10" i="74"/>
  <c r="P3" i="74"/>
  <c r="P4" i="74"/>
  <c r="M3" i="74"/>
  <c r="M4" i="74"/>
  <c r="J4" i="74"/>
  <c r="C1" i="74"/>
  <c r="C3" i="73"/>
  <c r="G11" i="73"/>
  <c r="J3" i="73"/>
  <c r="J27" i="73"/>
  <c r="G35" i="73"/>
  <c r="G36" i="73"/>
  <c r="G37" i="73"/>
  <c r="G15" i="73"/>
  <c r="G14" i="73"/>
  <c r="G13" i="73"/>
  <c r="P3" i="73"/>
  <c r="P4" i="73"/>
  <c r="J4" i="73"/>
  <c r="C1" i="73"/>
  <c r="C3" i="72"/>
  <c r="G11" i="72"/>
  <c r="C3" i="71"/>
  <c r="C3" i="70"/>
  <c r="J3" i="70"/>
  <c r="C3" i="69"/>
  <c r="C3" i="68"/>
  <c r="C3" i="67"/>
  <c r="C3" i="66"/>
  <c r="C3" i="65"/>
  <c r="C3" i="64"/>
  <c r="C3" i="63"/>
  <c r="C3" i="62"/>
  <c r="C3" i="61"/>
  <c r="C3" i="60"/>
  <c r="C3" i="59"/>
  <c r="C3" i="58"/>
  <c r="C3" i="57"/>
  <c r="C3" i="55"/>
  <c r="C3" i="54"/>
  <c r="C3" i="53"/>
  <c r="C3" i="52"/>
  <c r="C3" i="51"/>
  <c r="C3" i="50"/>
  <c r="C3" i="49"/>
  <c r="C3" i="48"/>
  <c r="C3" i="47"/>
  <c r="C3" i="46"/>
  <c r="C3" i="45"/>
  <c r="C3" i="44"/>
  <c r="C3" i="43"/>
  <c r="C3" i="42"/>
  <c r="C3" i="41"/>
  <c r="C3" i="40"/>
  <c r="C3" i="39"/>
  <c r="C3" i="38"/>
  <c r="C3" i="37"/>
  <c r="C3" i="36"/>
  <c r="C3" i="35"/>
  <c r="C3" i="34"/>
  <c r="C3" i="33"/>
  <c r="C3" i="32"/>
  <c r="C3" i="31"/>
  <c r="C3" i="30"/>
  <c r="C3" i="29"/>
  <c r="C3" i="28"/>
  <c r="C3" i="27"/>
  <c r="C3" i="26"/>
  <c r="G3" i="72"/>
  <c r="G21" i="72"/>
  <c r="G23" i="72"/>
  <c r="G25" i="72"/>
  <c r="G27" i="72"/>
  <c r="J3" i="72"/>
  <c r="M11" i="72"/>
  <c r="M22" i="72"/>
  <c r="M24" i="72"/>
  <c r="M26" i="72"/>
  <c r="G35" i="72"/>
  <c r="G36" i="72"/>
  <c r="G37" i="72"/>
  <c r="G15" i="72"/>
  <c r="G14" i="72"/>
  <c r="G13" i="72"/>
  <c r="C1" i="72"/>
  <c r="G3" i="71"/>
  <c r="G4" i="71"/>
  <c r="G16" i="71"/>
  <c r="G17" i="71"/>
  <c r="D40" i="71"/>
  <c r="D43" i="71"/>
  <c r="G11" i="71"/>
  <c r="G22" i="71"/>
  <c r="G21" i="71"/>
  <c r="G23" i="71"/>
  <c r="G24" i="71"/>
  <c r="G25" i="71"/>
  <c r="G27" i="71"/>
  <c r="J11" i="71"/>
  <c r="J22" i="71"/>
  <c r="J21" i="71"/>
  <c r="J23" i="71"/>
  <c r="J24" i="71"/>
  <c r="J25" i="71"/>
  <c r="J3" i="71"/>
  <c r="J27" i="71"/>
  <c r="M11" i="71"/>
  <c r="M22" i="71"/>
  <c r="M24" i="71"/>
  <c r="M26" i="71"/>
  <c r="M27" i="71"/>
  <c r="P11" i="71"/>
  <c r="P22" i="71"/>
  <c r="P23" i="71"/>
  <c r="P26" i="71"/>
  <c r="G35" i="71"/>
  <c r="G36" i="71"/>
  <c r="G37" i="71"/>
  <c r="G15" i="71"/>
  <c r="G14" i="71"/>
  <c r="G13" i="71"/>
  <c r="P10" i="71"/>
  <c r="M10" i="71"/>
  <c r="M3" i="71"/>
  <c r="M4" i="71"/>
  <c r="C1" i="71"/>
  <c r="G3" i="70"/>
  <c r="G4" i="70"/>
  <c r="G16" i="70"/>
  <c r="G17" i="70"/>
  <c r="D40" i="70"/>
  <c r="D43" i="70"/>
  <c r="G11" i="70"/>
  <c r="G22" i="70"/>
  <c r="G21" i="70"/>
  <c r="G24" i="70"/>
  <c r="G25" i="70"/>
  <c r="G26" i="70"/>
  <c r="J27" i="70"/>
  <c r="M11" i="70"/>
  <c r="M21" i="70"/>
  <c r="M23" i="70"/>
  <c r="M25" i="70"/>
  <c r="C11" i="70"/>
  <c r="G32" i="70"/>
  <c r="G33" i="70"/>
  <c r="G35" i="70"/>
  <c r="G36" i="70"/>
  <c r="G37" i="70"/>
  <c r="G15" i="70"/>
  <c r="G14" i="70"/>
  <c r="G13" i="70"/>
  <c r="P3" i="70"/>
  <c r="P4" i="70"/>
  <c r="J4" i="70"/>
  <c r="C1" i="70"/>
  <c r="G3" i="69"/>
  <c r="G4" i="69"/>
  <c r="G16" i="69"/>
  <c r="G17" i="69"/>
  <c r="D40" i="69"/>
  <c r="D43" i="69"/>
  <c r="G11" i="69"/>
  <c r="G22" i="69"/>
  <c r="G21" i="69"/>
  <c r="G23" i="69"/>
  <c r="G24" i="69"/>
  <c r="G25" i="69"/>
  <c r="G27" i="69"/>
  <c r="J11" i="69"/>
  <c r="J22" i="69"/>
  <c r="J21" i="69"/>
  <c r="J23" i="69"/>
  <c r="J24" i="69"/>
  <c r="J25" i="69"/>
  <c r="J3" i="69"/>
  <c r="J27" i="69"/>
  <c r="M11" i="69"/>
  <c r="M22" i="69"/>
  <c r="M24" i="69"/>
  <c r="P11" i="69"/>
  <c r="P22" i="69"/>
  <c r="P24" i="69"/>
  <c r="G35" i="69"/>
  <c r="G36" i="69"/>
  <c r="G37" i="69"/>
  <c r="G15" i="69"/>
  <c r="G14" i="69"/>
  <c r="G13" i="69"/>
  <c r="M10" i="69"/>
  <c r="P3" i="69"/>
  <c r="P4" i="69"/>
  <c r="M3" i="69"/>
  <c r="M4" i="69"/>
  <c r="J4" i="69"/>
  <c r="C1" i="69"/>
  <c r="G3" i="68"/>
  <c r="M3" i="68"/>
  <c r="M4" i="68"/>
  <c r="G11" i="68"/>
  <c r="G21" i="68"/>
  <c r="G22" i="68"/>
  <c r="G24" i="68"/>
  <c r="G26" i="68"/>
  <c r="J11" i="68"/>
  <c r="J21" i="68"/>
  <c r="J22" i="68"/>
  <c r="J24" i="68"/>
  <c r="J26" i="68"/>
  <c r="J3" i="68"/>
  <c r="J27" i="68"/>
  <c r="C11" i="68"/>
  <c r="G33" i="68"/>
  <c r="G35" i="68"/>
  <c r="G36" i="68"/>
  <c r="G37" i="68"/>
  <c r="G15" i="68"/>
  <c r="G14" i="68"/>
  <c r="G13" i="68"/>
  <c r="J10" i="68"/>
  <c r="P3" i="68"/>
  <c r="P4" i="68"/>
  <c r="J4" i="68"/>
  <c r="C1" i="68"/>
  <c r="G3" i="67"/>
  <c r="G4" i="67"/>
  <c r="G16" i="67"/>
  <c r="G17" i="67"/>
  <c r="D40" i="67"/>
  <c r="D43" i="67"/>
  <c r="G11" i="67"/>
  <c r="G21" i="67"/>
  <c r="G28" i="67"/>
  <c r="G22" i="67"/>
  <c r="G23" i="67"/>
  <c r="G24" i="67"/>
  <c r="G25" i="67"/>
  <c r="G26" i="67"/>
  <c r="G27" i="67"/>
  <c r="J11" i="67"/>
  <c r="J21" i="67"/>
  <c r="J22" i="67"/>
  <c r="J23" i="67"/>
  <c r="J24" i="67"/>
  <c r="J25" i="67"/>
  <c r="J26" i="67"/>
  <c r="J3" i="67"/>
  <c r="J27" i="67"/>
  <c r="M11" i="67"/>
  <c r="M21" i="67"/>
  <c r="M22" i="67"/>
  <c r="M24" i="67"/>
  <c r="M26" i="67"/>
  <c r="P11" i="67"/>
  <c r="P21" i="67"/>
  <c r="P22" i="67"/>
  <c r="P24" i="67"/>
  <c r="P26" i="67"/>
  <c r="C11" i="67"/>
  <c r="G33" i="67"/>
  <c r="D42" i="67"/>
  <c r="G32" i="67"/>
  <c r="G34" i="67"/>
  <c r="G35" i="67"/>
  <c r="G36" i="67"/>
  <c r="G37" i="67"/>
  <c r="G15" i="67"/>
  <c r="G14" i="67"/>
  <c r="G13" i="67"/>
  <c r="M10" i="67"/>
  <c r="J10" i="67"/>
  <c r="P3" i="67"/>
  <c r="P4" i="67"/>
  <c r="M3" i="67"/>
  <c r="M4" i="67"/>
  <c r="J4" i="67"/>
  <c r="C1" i="67"/>
  <c r="G3" i="66"/>
  <c r="G4" i="66"/>
  <c r="G16" i="66"/>
  <c r="G17" i="66"/>
  <c r="D40" i="66"/>
  <c r="D43" i="66"/>
  <c r="G11" i="66"/>
  <c r="G22" i="66"/>
  <c r="G24" i="66"/>
  <c r="G26" i="66"/>
  <c r="J11" i="66"/>
  <c r="J22" i="66"/>
  <c r="J24" i="66"/>
  <c r="J26" i="66"/>
  <c r="J3" i="66"/>
  <c r="J27" i="66"/>
  <c r="C11" i="66"/>
  <c r="G32" i="66"/>
  <c r="G33" i="66"/>
  <c r="G35" i="66"/>
  <c r="G36" i="66"/>
  <c r="G37" i="66"/>
  <c r="G15" i="66"/>
  <c r="G14" i="66"/>
  <c r="G13" i="66"/>
  <c r="J10" i="66"/>
  <c r="P3" i="66"/>
  <c r="P4" i="66"/>
  <c r="J4" i="66"/>
  <c r="C1" i="66"/>
  <c r="G3" i="65"/>
  <c r="G4" i="65"/>
  <c r="G16" i="65"/>
  <c r="G17" i="65"/>
  <c r="D40" i="65"/>
  <c r="D43" i="65"/>
  <c r="G11" i="65"/>
  <c r="G22" i="65"/>
  <c r="G21" i="65"/>
  <c r="G23" i="65"/>
  <c r="G24" i="65"/>
  <c r="G25" i="65"/>
  <c r="G27" i="65"/>
  <c r="J11" i="65"/>
  <c r="J22" i="65"/>
  <c r="J21" i="65"/>
  <c r="J23" i="65"/>
  <c r="J24" i="65"/>
  <c r="J25" i="65"/>
  <c r="J3" i="65"/>
  <c r="J27" i="65"/>
  <c r="M11" i="65"/>
  <c r="M22" i="65"/>
  <c r="M24" i="65"/>
  <c r="P11" i="65"/>
  <c r="P22" i="65"/>
  <c r="P24" i="65"/>
  <c r="G35" i="65"/>
  <c r="G36" i="65"/>
  <c r="G37" i="65"/>
  <c r="G15" i="65"/>
  <c r="G14" i="65"/>
  <c r="G13" i="65"/>
  <c r="M10" i="65"/>
  <c r="J10" i="65"/>
  <c r="P3" i="65"/>
  <c r="P4" i="65"/>
  <c r="M3" i="65"/>
  <c r="M4" i="65"/>
  <c r="J4" i="65"/>
  <c r="C1" i="65"/>
  <c r="G3" i="64"/>
  <c r="M3" i="64"/>
  <c r="M4" i="64"/>
  <c r="G11" i="64"/>
  <c r="G21" i="64"/>
  <c r="G22" i="64"/>
  <c r="G24" i="64"/>
  <c r="G26" i="64"/>
  <c r="J11" i="64"/>
  <c r="J21" i="64"/>
  <c r="J22" i="64"/>
  <c r="J24" i="64"/>
  <c r="J26" i="64"/>
  <c r="J3" i="64"/>
  <c r="J27" i="64"/>
  <c r="C11" i="64"/>
  <c r="G33" i="64"/>
  <c r="G35" i="64"/>
  <c r="G36" i="64"/>
  <c r="G37" i="64"/>
  <c r="G15" i="64"/>
  <c r="G14" i="64"/>
  <c r="G13" i="64"/>
  <c r="J10" i="64"/>
  <c r="P3" i="64"/>
  <c r="P4" i="64"/>
  <c r="J4" i="64"/>
  <c r="C1" i="64"/>
  <c r="G3" i="63"/>
  <c r="G4" i="63"/>
  <c r="G16" i="63"/>
  <c r="G17" i="63"/>
  <c r="D40" i="63"/>
  <c r="D43" i="63"/>
  <c r="G11" i="63"/>
  <c r="G21" i="63"/>
  <c r="G28" i="63"/>
  <c r="G22" i="63"/>
  <c r="G23" i="63"/>
  <c r="G24" i="63"/>
  <c r="G25" i="63"/>
  <c r="G26" i="63"/>
  <c r="G27" i="63"/>
  <c r="J11" i="63"/>
  <c r="J21" i="63"/>
  <c r="J22" i="63"/>
  <c r="J23" i="63"/>
  <c r="J24" i="63"/>
  <c r="J25" i="63"/>
  <c r="J26" i="63"/>
  <c r="J3" i="63"/>
  <c r="J27" i="63"/>
  <c r="M11" i="63"/>
  <c r="M21" i="63"/>
  <c r="M24" i="63"/>
  <c r="P11" i="63"/>
  <c r="P21" i="63"/>
  <c r="P24" i="63"/>
  <c r="C11" i="63"/>
  <c r="G33" i="63"/>
  <c r="D42" i="63"/>
  <c r="G32" i="63"/>
  <c r="G34" i="63"/>
  <c r="G35" i="63"/>
  <c r="G36" i="63"/>
  <c r="G37" i="63"/>
  <c r="G15" i="63"/>
  <c r="G14" i="63"/>
  <c r="G13" i="63"/>
  <c r="M10" i="63"/>
  <c r="J10" i="63"/>
  <c r="P3" i="63"/>
  <c r="P4" i="63"/>
  <c r="M3" i="63"/>
  <c r="M4" i="63"/>
  <c r="J4" i="63"/>
  <c r="C1" i="63"/>
  <c r="G3" i="62"/>
  <c r="G4" i="62"/>
  <c r="G16" i="62"/>
  <c r="G17" i="62"/>
  <c r="D40" i="62"/>
  <c r="D43" i="62"/>
  <c r="G11" i="62"/>
  <c r="G23" i="62"/>
  <c r="G22" i="62"/>
  <c r="G24" i="62"/>
  <c r="G26" i="62"/>
  <c r="J11" i="62"/>
  <c r="J23" i="62"/>
  <c r="J22" i="62"/>
  <c r="J24" i="62"/>
  <c r="J26" i="62"/>
  <c r="J3" i="62"/>
  <c r="J27" i="62"/>
  <c r="C11" i="62"/>
  <c r="G32" i="62"/>
  <c r="G35" i="62"/>
  <c r="G36" i="62"/>
  <c r="G37" i="62"/>
  <c r="G15" i="62"/>
  <c r="G14" i="62"/>
  <c r="G13" i="62"/>
  <c r="J10" i="62"/>
  <c r="P3" i="62"/>
  <c r="P4" i="62"/>
  <c r="J4" i="62"/>
  <c r="C1" i="62"/>
  <c r="G3" i="61"/>
  <c r="G4" i="61"/>
  <c r="G16" i="61"/>
  <c r="G17" i="61"/>
  <c r="D40" i="61"/>
  <c r="D43" i="61"/>
  <c r="G11" i="61"/>
  <c r="G22" i="61"/>
  <c r="G21" i="61"/>
  <c r="G23" i="61"/>
  <c r="G24" i="61"/>
  <c r="G25" i="61"/>
  <c r="G27" i="61"/>
  <c r="J11" i="61"/>
  <c r="J22" i="61"/>
  <c r="J21" i="61"/>
  <c r="J23" i="61"/>
  <c r="J24" i="61"/>
  <c r="J25" i="61"/>
  <c r="J3" i="61"/>
  <c r="J27" i="61"/>
  <c r="M11" i="61"/>
  <c r="M22" i="61"/>
  <c r="M24" i="61"/>
  <c r="P11" i="61"/>
  <c r="P22" i="61"/>
  <c r="P24" i="61"/>
  <c r="C11" i="61"/>
  <c r="G32" i="61"/>
  <c r="G38" i="61"/>
  <c r="G33" i="61"/>
  <c r="G34" i="61"/>
  <c r="G35" i="61"/>
  <c r="G36" i="61"/>
  <c r="G37" i="61"/>
  <c r="D42" i="61"/>
  <c r="G15" i="61"/>
  <c r="G14" i="61"/>
  <c r="G13" i="61"/>
  <c r="M10" i="61"/>
  <c r="J10" i="61"/>
  <c r="P3" i="61"/>
  <c r="P4" i="61"/>
  <c r="M3" i="61"/>
  <c r="M4" i="61"/>
  <c r="J4" i="61"/>
  <c r="C1" i="61"/>
  <c r="G3" i="60"/>
  <c r="M3" i="60"/>
  <c r="M4" i="60"/>
  <c r="G11" i="60"/>
  <c r="G21" i="60"/>
  <c r="G22" i="60"/>
  <c r="G24" i="60"/>
  <c r="G26" i="60"/>
  <c r="J11" i="60"/>
  <c r="J21" i="60"/>
  <c r="J22" i="60"/>
  <c r="J24" i="60"/>
  <c r="J26" i="60"/>
  <c r="J3" i="60"/>
  <c r="J27" i="60"/>
  <c r="C11" i="60"/>
  <c r="G33" i="60"/>
  <c r="G35" i="60"/>
  <c r="G36" i="60"/>
  <c r="G37" i="60"/>
  <c r="G15" i="60"/>
  <c r="G14" i="60"/>
  <c r="G13" i="60"/>
  <c r="J10" i="60"/>
  <c r="P3" i="60"/>
  <c r="P4" i="60"/>
  <c r="J4" i="60"/>
  <c r="C1" i="60"/>
  <c r="G3" i="59"/>
  <c r="G4" i="59"/>
  <c r="G16" i="59"/>
  <c r="G17" i="59"/>
  <c r="D40" i="59"/>
  <c r="D43" i="59"/>
  <c r="G11" i="59"/>
  <c r="G21" i="59"/>
  <c r="G28" i="59"/>
  <c r="G22" i="59"/>
  <c r="G23" i="59"/>
  <c r="G24" i="59"/>
  <c r="G25" i="59"/>
  <c r="G26" i="59"/>
  <c r="G27" i="59"/>
  <c r="J11" i="59"/>
  <c r="J21" i="59"/>
  <c r="J28" i="59"/>
  <c r="J22" i="59"/>
  <c r="J23" i="59"/>
  <c r="J24" i="59"/>
  <c r="J25" i="59"/>
  <c r="J26" i="59"/>
  <c r="J3" i="59"/>
  <c r="J27" i="59"/>
  <c r="M11" i="59"/>
  <c r="M21" i="59"/>
  <c r="M24" i="59"/>
  <c r="P11" i="59"/>
  <c r="P21" i="59"/>
  <c r="P24" i="59"/>
  <c r="C11" i="59"/>
  <c r="G33" i="59"/>
  <c r="D42" i="59"/>
  <c r="G32" i="59"/>
  <c r="G34" i="59"/>
  <c r="G35" i="59"/>
  <c r="G36" i="59"/>
  <c r="G37" i="59"/>
  <c r="G15" i="59"/>
  <c r="G14" i="59"/>
  <c r="G13" i="59"/>
  <c r="M10" i="59"/>
  <c r="J10" i="59"/>
  <c r="P3" i="59"/>
  <c r="P4" i="59"/>
  <c r="M3" i="59"/>
  <c r="M4" i="59"/>
  <c r="J4" i="59"/>
  <c r="C1" i="59"/>
  <c r="G3" i="58"/>
  <c r="G4" i="58"/>
  <c r="G16" i="58"/>
  <c r="G17" i="58"/>
  <c r="D40" i="58"/>
  <c r="D43" i="58"/>
  <c r="G11" i="58"/>
  <c r="G23" i="58"/>
  <c r="G22" i="58"/>
  <c r="G24" i="58"/>
  <c r="G26" i="58"/>
  <c r="J11" i="58"/>
  <c r="J23" i="58"/>
  <c r="J22" i="58"/>
  <c r="J24" i="58"/>
  <c r="J26" i="58"/>
  <c r="J3" i="58"/>
  <c r="J27" i="58"/>
  <c r="C11" i="58"/>
  <c r="G32" i="58"/>
  <c r="G35" i="58"/>
  <c r="G36" i="58"/>
  <c r="G37" i="58"/>
  <c r="G15" i="58"/>
  <c r="G14" i="58"/>
  <c r="G13" i="58"/>
  <c r="J10" i="58"/>
  <c r="P3" i="58"/>
  <c r="P4" i="58"/>
  <c r="J4" i="58"/>
  <c r="C1" i="58"/>
  <c r="G3" i="57"/>
  <c r="G4" i="57"/>
  <c r="G16" i="57"/>
  <c r="G17" i="57"/>
  <c r="D40" i="57"/>
  <c r="D43" i="57"/>
  <c r="G11" i="57"/>
  <c r="G22" i="57"/>
  <c r="G21" i="57"/>
  <c r="G23" i="57"/>
  <c r="G24" i="57"/>
  <c r="G25" i="57"/>
  <c r="G26" i="57"/>
  <c r="G27" i="57"/>
  <c r="J11" i="57"/>
  <c r="J22" i="57"/>
  <c r="J21" i="57"/>
  <c r="J23" i="57"/>
  <c r="J24" i="57"/>
  <c r="J25" i="57"/>
  <c r="J26" i="57"/>
  <c r="J3" i="57"/>
  <c r="J27" i="57"/>
  <c r="M11" i="57"/>
  <c r="M22" i="57"/>
  <c r="M24" i="57"/>
  <c r="P11" i="57"/>
  <c r="P22" i="57"/>
  <c r="P24" i="57"/>
  <c r="C11" i="57"/>
  <c r="G32" i="57"/>
  <c r="G38" i="57"/>
  <c r="G33" i="57"/>
  <c r="G34" i="57"/>
  <c r="G35" i="57"/>
  <c r="G36" i="57"/>
  <c r="G37" i="57"/>
  <c r="D42" i="57"/>
  <c r="G15" i="57"/>
  <c r="G14" i="57"/>
  <c r="G13" i="57"/>
  <c r="M10" i="57"/>
  <c r="J10" i="57"/>
  <c r="P3" i="57"/>
  <c r="P4" i="57"/>
  <c r="M3" i="57"/>
  <c r="M4" i="57"/>
  <c r="J4" i="57"/>
  <c r="C1" i="57"/>
  <c r="G3" i="55"/>
  <c r="M3" i="55"/>
  <c r="M4" i="55"/>
  <c r="G11" i="55"/>
  <c r="G21" i="55"/>
  <c r="G22" i="55"/>
  <c r="G24" i="55"/>
  <c r="G26" i="55"/>
  <c r="J11" i="55"/>
  <c r="J21" i="55"/>
  <c r="J22" i="55"/>
  <c r="J24" i="55"/>
  <c r="J26" i="55"/>
  <c r="J3" i="55"/>
  <c r="J27" i="55"/>
  <c r="C11" i="55"/>
  <c r="G33" i="55"/>
  <c r="G35" i="55"/>
  <c r="G36" i="55"/>
  <c r="G37" i="55"/>
  <c r="G15" i="55"/>
  <c r="G14" i="55"/>
  <c r="G13" i="55"/>
  <c r="J10" i="55"/>
  <c r="P3" i="55"/>
  <c r="P4" i="55"/>
  <c r="J4" i="55"/>
  <c r="C1" i="55"/>
  <c r="G3" i="54"/>
  <c r="G4" i="54"/>
  <c r="G16" i="54"/>
  <c r="G17" i="54"/>
  <c r="D40" i="54"/>
  <c r="D43" i="54"/>
  <c r="G11" i="54"/>
  <c r="G21" i="54"/>
  <c r="G28" i="54"/>
  <c r="G22" i="54"/>
  <c r="G23" i="54"/>
  <c r="G24" i="54"/>
  <c r="G25" i="54"/>
  <c r="G26" i="54"/>
  <c r="G27" i="54"/>
  <c r="J11" i="54"/>
  <c r="J21" i="54"/>
  <c r="J28" i="54"/>
  <c r="J22" i="54"/>
  <c r="J23" i="54"/>
  <c r="J24" i="54"/>
  <c r="J25" i="54"/>
  <c r="J26" i="54"/>
  <c r="J3" i="54"/>
  <c r="J27" i="54"/>
  <c r="M11" i="54"/>
  <c r="M21" i="54"/>
  <c r="M24" i="54"/>
  <c r="P11" i="54"/>
  <c r="P21" i="54"/>
  <c r="P24" i="54"/>
  <c r="C11" i="54"/>
  <c r="G33" i="54"/>
  <c r="D42" i="54"/>
  <c r="G32" i="54"/>
  <c r="G34" i="54"/>
  <c r="G35" i="54"/>
  <c r="G36" i="54"/>
  <c r="G37" i="54"/>
  <c r="G15" i="54"/>
  <c r="G14" i="54"/>
  <c r="G13" i="54"/>
  <c r="M10" i="54"/>
  <c r="J10" i="54"/>
  <c r="P3" i="54"/>
  <c r="P4" i="54"/>
  <c r="M3" i="54"/>
  <c r="M4" i="54"/>
  <c r="J4" i="54"/>
  <c r="C1" i="54"/>
  <c r="G3" i="53"/>
  <c r="G4" i="53"/>
  <c r="G16" i="53"/>
  <c r="G17" i="53"/>
  <c r="D40" i="53"/>
  <c r="D43" i="53"/>
  <c r="G11" i="53"/>
  <c r="G23" i="53"/>
  <c r="G22" i="53"/>
  <c r="G24" i="53"/>
  <c r="G26" i="53"/>
  <c r="J11" i="53"/>
  <c r="J23" i="53"/>
  <c r="J22" i="53"/>
  <c r="J24" i="53"/>
  <c r="J26" i="53"/>
  <c r="J3" i="53"/>
  <c r="J27" i="53"/>
  <c r="C11" i="53"/>
  <c r="G32" i="53"/>
  <c r="G35" i="53"/>
  <c r="G36" i="53"/>
  <c r="G37" i="53"/>
  <c r="G15" i="53"/>
  <c r="G14" i="53"/>
  <c r="G13" i="53"/>
  <c r="J10" i="53"/>
  <c r="P3" i="53"/>
  <c r="P4" i="53"/>
  <c r="J4" i="53"/>
  <c r="C1" i="53"/>
  <c r="G3" i="52"/>
  <c r="G4" i="52"/>
  <c r="G16" i="52"/>
  <c r="G17" i="52"/>
  <c r="D40" i="52"/>
  <c r="D43" i="52"/>
  <c r="G11" i="52"/>
  <c r="G22" i="52"/>
  <c r="G21" i="52"/>
  <c r="G23" i="52"/>
  <c r="G24" i="52"/>
  <c r="G25" i="52"/>
  <c r="G27" i="52"/>
  <c r="J11" i="52"/>
  <c r="J22" i="52"/>
  <c r="J21" i="52"/>
  <c r="J23" i="52"/>
  <c r="J24" i="52"/>
  <c r="J25" i="52"/>
  <c r="J3" i="52"/>
  <c r="J27" i="52"/>
  <c r="M11" i="52"/>
  <c r="M22" i="52"/>
  <c r="M24" i="52"/>
  <c r="P11" i="52"/>
  <c r="P22" i="52"/>
  <c r="P24" i="52"/>
  <c r="C11" i="52"/>
  <c r="G32" i="52"/>
  <c r="G38" i="52"/>
  <c r="G33" i="52"/>
  <c r="G34" i="52"/>
  <c r="G35" i="52"/>
  <c r="G36" i="52"/>
  <c r="G37" i="52"/>
  <c r="D42" i="52"/>
  <c r="G15" i="52"/>
  <c r="G14" i="52"/>
  <c r="G13" i="52"/>
  <c r="M10" i="52"/>
  <c r="J10" i="52"/>
  <c r="P3" i="52"/>
  <c r="P4" i="52"/>
  <c r="M3" i="52"/>
  <c r="M4" i="52"/>
  <c r="J4" i="52"/>
  <c r="C1" i="52"/>
  <c r="G3" i="51"/>
  <c r="M3" i="51"/>
  <c r="M4" i="51"/>
  <c r="G11" i="51"/>
  <c r="G21" i="51"/>
  <c r="G22" i="51"/>
  <c r="G24" i="51"/>
  <c r="G26" i="51"/>
  <c r="J11" i="51"/>
  <c r="J21" i="51"/>
  <c r="J22" i="51"/>
  <c r="J24" i="51"/>
  <c r="J26" i="51"/>
  <c r="J3" i="51"/>
  <c r="J27" i="51"/>
  <c r="C11" i="51"/>
  <c r="G33" i="51"/>
  <c r="G35" i="51"/>
  <c r="G36" i="51"/>
  <c r="G37" i="51"/>
  <c r="G15" i="51"/>
  <c r="G14" i="51"/>
  <c r="G13" i="51"/>
  <c r="J10" i="51"/>
  <c r="P3" i="51"/>
  <c r="P4" i="51"/>
  <c r="J4" i="51"/>
  <c r="C1" i="51"/>
  <c r="G3" i="50"/>
  <c r="G4" i="50"/>
  <c r="G16" i="50"/>
  <c r="G17" i="50"/>
  <c r="D40" i="50"/>
  <c r="D43" i="50"/>
  <c r="G11" i="50"/>
  <c r="G21" i="50"/>
  <c r="G28" i="50"/>
  <c r="G22" i="50"/>
  <c r="G23" i="50"/>
  <c r="G24" i="50"/>
  <c r="G25" i="50"/>
  <c r="G26" i="50"/>
  <c r="G27" i="50"/>
  <c r="J11" i="50"/>
  <c r="J21" i="50"/>
  <c r="J22" i="50"/>
  <c r="J23" i="50"/>
  <c r="J24" i="50"/>
  <c r="J25" i="50"/>
  <c r="J26" i="50"/>
  <c r="J3" i="50"/>
  <c r="J27" i="50"/>
  <c r="M11" i="50"/>
  <c r="M21" i="50"/>
  <c r="M24" i="50"/>
  <c r="P11" i="50"/>
  <c r="P21" i="50"/>
  <c r="P24" i="50"/>
  <c r="C11" i="50"/>
  <c r="G33" i="50"/>
  <c r="D42" i="50"/>
  <c r="G32" i="50"/>
  <c r="G34" i="50"/>
  <c r="G35" i="50"/>
  <c r="G36" i="50"/>
  <c r="G37" i="50"/>
  <c r="G15" i="50"/>
  <c r="G14" i="50"/>
  <c r="G13" i="50"/>
  <c r="M10" i="50"/>
  <c r="J10" i="50"/>
  <c r="P3" i="50"/>
  <c r="P4" i="50"/>
  <c r="M3" i="50"/>
  <c r="M4" i="50"/>
  <c r="J4" i="50"/>
  <c r="C1" i="50"/>
  <c r="G3" i="49"/>
  <c r="G4" i="49"/>
  <c r="G16" i="49"/>
  <c r="G17" i="49"/>
  <c r="D40" i="49"/>
  <c r="D43" i="49"/>
  <c r="G11" i="49"/>
  <c r="G23" i="49"/>
  <c r="G22" i="49"/>
  <c r="G24" i="49"/>
  <c r="G26" i="49"/>
  <c r="J11" i="49"/>
  <c r="J23" i="49"/>
  <c r="J22" i="49"/>
  <c r="J24" i="49"/>
  <c r="J26" i="49"/>
  <c r="J3" i="49"/>
  <c r="J27" i="49"/>
  <c r="C11" i="49"/>
  <c r="G32" i="49"/>
  <c r="G35" i="49"/>
  <c r="G36" i="49"/>
  <c r="G37" i="49"/>
  <c r="G15" i="49"/>
  <c r="G14" i="49"/>
  <c r="G13" i="49"/>
  <c r="J10" i="49"/>
  <c r="P3" i="49"/>
  <c r="P4" i="49"/>
  <c r="J4" i="49"/>
  <c r="C1" i="49"/>
  <c r="G3" i="48"/>
  <c r="G4" i="48"/>
  <c r="G16" i="48"/>
  <c r="G17" i="48"/>
  <c r="D40" i="48"/>
  <c r="D43" i="48"/>
  <c r="G11" i="48"/>
  <c r="G22" i="48"/>
  <c r="G21" i="48"/>
  <c r="G23" i="48"/>
  <c r="G24" i="48"/>
  <c r="G25" i="48"/>
  <c r="G27" i="48"/>
  <c r="J11" i="48"/>
  <c r="J22" i="48"/>
  <c r="J21" i="48"/>
  <c r="J23" i="48"/>
  <c r="J24" i="48"/>
  <c r="J25" i="48"/>
  <c r="J3" i="48"/>
  <c r="J27" i="48"/>
  <c r="M11" i="48"/>
  <c r="M22" i="48"/>
  <c r="M24" i="48"/>
  <c r="P11" i="48"/>
  <c r="P22" i="48"/>
  <c r="P24" i="48"/>
  <c r="C11" i="48"/>
  <c r="G32" i="48"/>
  <c r="G33" i="48"/>
  <c r="G34" i="48"/>
  <c r="G35" i="48"/>
  <c r="G36" i="48"/>
  <c r="G37" i="48"/>
  <c r="D42" i="48"/>
  <c r="G15" i="48"/>
  <c r="G14" i="48"/>
  <c r="G13" i="48"/>
  <c r="M10" i="48"/>
  <c r="J10" i="48"/>
  <c r="P3" i="48"/>
  <c r="P4" i="48"/>
  <c r="M3" i="48"/>
  <c r="M4" i="48"/>
  <c r="J4" i="48"/>
  <c r="C1" i="48"/>
  <c r="G3" i="47"/>
  <c r="G11" i="47"/>
  <c r="G22" i="47"/>
  <c r="G24" i="47"/>
  <c r="J11" i="47"/>
  <c r="J22" i="47"/>
  <c r="J24" i="47"/>
  <c r="J3" i="47"/>
  <c r="J27" i="47"/>
  <c r="C11" i="47"/>
  <c r="G33" i="47"/>
  <c r="G35" i="47"/>
  <c r="G36" i="47"/>
  <c r="G37" i="47"/>
  <c r="G15" i="47"/>
  <c r="G14" i="47"/>
  <c r="G13" i="47"/>
  <c r="P3" i="47"/>
  <c r="P4" i="47"/>
  <c r="J4" i="47"/>
  <c r="C1" i="47"/>
  <c r="G3" i="46"/>
  <c r="G4" i="46"/>
  <c r="G16" i="46"/>
  <c r="G17" i="46"/>
  <c r="D40" i="46"/>
  <c r="D43" i="46"/>
  <c r="G11" i="46"/>
  <c r="G21" i="46"/>
  <c r="G22" i="46"/>
  <c r="G23" i="46"/>
  <c r="G24" i="46"/>
  <c r="G25" i="46"/>
  <c r="G26" i="46"/>
  <c r="G27" i="46"/>
  <c r="J11" i="46"/>
  <c r="J21" i="46"/>
  <c r="J28" i="46"/>
  <c r="J22" i="46"/>
  <c r="J23" i="46"/>
  <c r="J24" i="46"/>
  <c r="J25" i="46"/>
  <c r="J26" i="46"/>
  <c r="J3" i="46"/>
  <c r="J27" i="46"/>
  <c r="M11" i="46"/>
  <c r="M24" i="46"/>
  <c r="M22" i="46"/>
  <c r="M26" i="46"/>
  <c r="P11" i="46"/>
  <c r="P24" i="46"/>
  <c r="P22" i="46"/>
  <c r="P26" i="46"/>
  <c r="C11" i="46"/>
  <c r="G33" i="46"/>
  <c r="G32" i="46"/>
  <c r="G34" i="46"/>
  <c r="G35" i="46"/>
  <c r="G36" i="46"/>
  <c r="G37" i="46"/>
  <c r="D42" i="46"/>
  <c r="G15" i="46"/>
  <c r="G14" i="46"/>
  <c r="G13" i="46"/>
  <c r="J10" i="46"/>
  <c r="M3" i="46"/>
  <c r="M4" i="46"/>
  <c r="C1" i="46"/>
  <c r="G3" i="45"/>
  <c r="G11" i="45"/>
  <c r="G22" i="45"/>
  <c r="J11" i="45"/>
  <c r="J22" i="45"/>
  <c r="J3" i="45"/>
  <c r="J27" i="45"/>
  <c r="C11" i="45"/>
  <c r="G33" i="45"/>
  <c r="G35" i="45"/>
  <c r="G36" i="45"/>
  <c r="G37" i="45"/>
  <c r="G15" i="45"/>
  <c r="G14" i="45"/>
  <c r="G13" i="45"/>
  <c r="P3" i="45"/>
  <c r="P4" i="45"/>
  <c r="J4" i="45"/>
  <c r="C1" i="45"/>
  <c r="G3" i="44"/>
  <c r="G4" i="44"/>
  <c r="G16" i="44"/>
  <c r="G17" i="44"/>
  <c r="D40" i="44"/>
  <c r="D43" i="44"/>
  <c r="G11" i="44"/>
  <c r="G22" i="44"/>
  <c r="G21" i="44"/>
  <c r="G23" i="44"/>
  <c r="G24" i="44"/>
  <c r="G25" i="44"/>
  <c r="G27" i="44"/>
  <c r="J11" i="44"/>
  <c r="J22" i="44"/>
  <c r="J21" i="44"/>
  <c r="J23" i="44"/>
  <c r="J24" i="44"/>
  <c r="J25" i="44"/>
  <c r="J3" i="44"/>
  <c r="J27" i="44"/>
  <c r="M11" i="44"/>
  <c r="M24" i="44"/>
  <c r="M22" i="44"/>
  <c r="M26" i="44"/>
  <c r="P11" i="44"/>
  <c r="P24" i="44"/>
  <c r="P22" i="44"/>
  <c r="P26" i="44"/>
  <c r="C11" i="44"/>
  <c r="G32" i="44"/>
  <c r="G33" i="44"/>
  <c r="G34" i="44"/>
  <c r="G38" i="44"/>
  <c r="G35" i="44"/>
  <c r="G36" i="44"/>
  <c r="G37" i="44"/>
  <c r="D42" i="44"/>
  <c r="G15" i="44"/>
  <c r="G14" i="44"/>
  <c r="G13" i="44"/>
  <c r="P10" i="44"/>
  <c r="J10" i="44"/>
  <c r="M3" i="44"/>
  <c r="M4" i="44"/>
  <c r="C1" i="44"/>
  <c r="G3" i="43"/>
  <c r="G4" i="43"/>
  <c r="G16" i="43"/>
  <c r="G17" i="43"/>
  <c r="D40" i="43"/>
  <c r="D43" i="43"/>
  <c r="G11" i="43"/>
  <c r="G22" i="43"/>
  <c r="G21" i="43"/>
  <c r="G23" i="43"/>
  <c r="G24" i="43"/>
  <c r="G25" i="43"/>
  <c r="G27" i="43"/>
  <c r="J11" i="43"/>
  <c r="J22" i="43"/>
  <c r="J21" i="43"/>
  <c r="J23" i="43"/>
  <c r="J24" i="43"/>
  <c r="J25" i="43"/>
  <c r="J3" i="43"/>
  <c r="J27" i="43"/>
  <c r="M11" i="43"/>
  <c r="M23" i="43"/>
  <c r="M22" i="43"/>
  <c r="M24" i="43"/>
  <c r="M26" i="43"/>
  <c r="P11" i="43"/>
  <c r="P23" i="43"/>
  <c r="P22" i="43"/>
  <c r="P24" i="43"/>
  <c r="P26" i="43"/>
  <c r="G35" i="43"/>
  <c r="G36" i="43"/>
  <c r="G37" i="43"/>
  <c r="G15" i="43"/>
  <c r="G14" i="43"/>
  <c r="G13" i="43"/>
  <c r="M10" i="43"/>
  <c r="P3" i="43"/>
  <c r="P4" i="43"/>
  <c r="M3" i="43"/>
  <c r="M4" i="43"/>
  <c r="J4" i="43"/>
  <c r="C1" i="43"/>
  <c r="G3" i="42"/>
  <c r="M3" i="42"/>
  <c r="M4" i="42"/>
  <c r="G11" i="42"/>
  <c r="G21" i="42"/>
  <c r="G24" i="42"/>
  <c r="G26" i="42"/>
  <c r="J11" i="42"/>
  <c r="J21" i="42"/>
  <c r="J24" i="42"/>
  <c r="J26" i="42"/>
  <c r="J3" i="42"/>
  <c r="J27" i="42"/>
  <c r="C11" i="42"/>
  <c r="G34" i="42"/>
  <c r="G33" i="42"/>
  <c r="G35" i="42"/>
  <c r="G36" i="42"/>
  <c r="G37" i="42"/>
  <c r="G15" i="42"/>
  <c r="G14" i="42"/>
  <c r="G13" i="42"/>
  <c r="J10" i="42"/>
  <c r="P3" i="42"/>
  <c r="P4" i="42"/>
  <c r="J4" i="42"/>
  <c r="C1" i="42"/>
  <c r="G3" i="41"/>
  <c r="G4" i="41"/>
  <c r="G16" i="41"/>
  <c r="G17" i="41"/>
  <c r="D40" i="41"/>
  <c r="D43" i="41"/>
  <c r="G11" i="41"/>
  <c r="G21" i="41"/>
  <c r="G28" i="41"/>
  <c r="G22" i="41"/>
  <c r="G23" i="41"/>
  <c r="G24" i="41"/>
  <c r="G25" i="41"/>
  <c r="G26" i="41"/>
  <c r="G27" i="41"/>
  <c r="J11" i="41"/>
  <c r="J21" i="41"/>
  <c r="J28" i="41"/>
  <c r="J22" i="41"/>
  <c r="J23" i="41"/>
  <c r="J24" i="41"/>
  <c r="J25" i="41"/>
  <c r="J26" i="41"/>
  <c r="J3" i="41"/>
  <c r="J27" i="41"/>
  <c r="M11" i="41"/>
  <c r="M21" i="41"/>
  <c r="M24" i="41"/>
  <c r="P11" i="41"/>
  <c r="P21" i="41"/>
  <c r="P24" i="41"/>
  <c r="C11" i="41"/>
  <c r="G33" i="41"/>
  <c r="D42" i="41"/>
  <c r="G32" i="41"/>
  <c r="G34" i="41"/>
  <c r="G35" i="41"/>
  <c r="G36" i="41"/>
  <c r="G37" i="41"/>
  <c r="G15" i="41"/>
  <c r="G14" i="41"/>
  <c r="G13" i="41"/>
  <c r="M10" i="41"/>
  <c r="J10" i="41"/>
  <c r="P3" i="41"/>
  <c r="P4" i="41"/>
  <c r="M3" i="41"/>
  <c r="M4" i="41"/>
  <c r="J4" i="41"/>
  <c r="C1" i="41"/>
  <c r="G3" i="40"/>
  <c r="G4" i="40"/>
  <c r="G16" i="40"/>
  <c r="G17" i="40"/>
  <c r="D40" i="40"/>
  <c r="D43" i="40"/>
  <c r="G11" i="40"/>
  <c r="G23" i="40"/>
  <c r="G22" i="40"/>
  <c r="G24" i="40"/>
  <c r="G26" i="40"/>
  <c r="J11" i="40"/>
  <c r="J23" i="40"/>
  <c r="J22" i="40"/>
  <c r="J24" i="40"/>
  <c r="J26" i="40"/>
  <c r="J3" i="40"/>
  <c r="J27" i="40"/>
  <c r="C11" i="40"/>
  <c r="G32" i="40"/>
  <c r="G35" i="40"/>
  <c r="G36" i="40"/>
  <c r="G37" i="40"/>
  <c r="G15" i="40"/>
  <c r="G14" i="40"/>
  <c r="G13" i="40"/>
  <c r="J10" i="40"/>
  <c r="P3" i="40"/>
  <c r="P4" i="40"/>
  <c r="J4" i="40"/>
  <c r="C1" i="40"/>
  <c r="G3" i="39"/>
  <c r="G4" i="39"/>
  <c r="G16" i="39"/>
  <c r="G17" i="39"/>
  <c r="D40" i="39"/>
  <c r="D43" i="39"/>
  <c r="G11" i="39"/>
  <c r="G22" i="39"/>
  <c r="G21" i="39"/>
  <c r="G23" i="39"/>
  <c r="G24" i="39"/>
  <c r="G25" i="39"/>
  <c r="G27" i="39"/>
  <c r="J11" i="39"/>
  <c r="J22" i="39"/>
  <c r="J21" i="39"/>
  <c r="J23" i="39"/>
  <c r="J24" i="39"/>
  <c r="J25" i="39"/>
  <c r="J3" i="39"/>
  <c r="J27" i="39"/>
  <c r="M11" i="39"/>
  <c r="M22" i="39"/>
  <c r="M24" i="39"/>
  <c r="M26" i="39"/>
  <c r="P11" i="39"/>
  <c r="P22" i="39"/>
  <c r="P24" i="39"/>
  <c r="P26" i="39"/>
  <c r="G35" i="39"/>
  <c r="G36" i="39"/>
  <c r="G37" i="39"/>
  <c r="G15" i="39"/>
  <c r="G14" i="39"/>
  <c r="G13" i="39"/>
  <c r="M10" i="39"/>
  <c r="P3" i="39"/>
  <c r="P4" i="39"/>
  <c r="M3" i="39"/>
  <c r="M4" i="39"/>
  <c r="J4" i="39"/>
  <c r="C1" i="39"/>
  <c r="G3" i="38"/>
  <c r="M3" i="38"/>
  <c r="M4" i="38"/>
  <c r="G11" i="38"/>
  <c r="G21" i="38"/>
  <c r="G24" i="38"/>
  <c r="G26" i="38"/>
  <c r="J11" i="38"/>
  <c r="J21" i="38"/>
  <c r="J24" i="38"/>
  <c r="J26" i="38"/>
  <c r="J3" i="38"/>
  <c r="J27" i="38"/>
  <c r="C11" i="38"/>
  <c r="G34" i="38"/>
  <c r="G33" i="38"/>
  <c r="G35" i="38"/>
  <c r="G36" i="38"/>
  <c r="G37" i="38"/>
  <c r="G15" i="38"/>
  <c r="G14" i="38"/>
  <c r="G13" i="38"/>
  <c r="J10" i="38"/>
  <c r="P3" i="38"/>
  <c r="P4" i="38"/>
  <c r="J4" i="38"/>
  <c r="C1" i="38"/>
  <c r="G3" i="37"/>
  <c r="G4" i="37"/>
  <c r="G16" i="37"/>
  <c r="G17" i="37"/>
  <c r="D40" i="37"/>
  <c r="D43" i="37"/>
  <c r="G11" i="37"/>
  <c r="G21" i="37"/>
  <c r="G28" i="37"/>
  <c r="G22" i="37"/>
  <c r="G23" i="37"/>
  <c r="G24" i="37"/>
  <c r="G25" i="37"/>
  <c r="G26" i="37"/>
  <c r="G27" i="37"/>
  <c r="J11" i="37"/>
  <c r="J21" i="37"/>
  <c r="J22" i="37"/>
  <c r="J23" i="37"/>
  <c r="J24" i="37"/>
  <c r="J25" i="37"/>
  <c r="J26" i="37"/>
  <c r="J3" i="37"/>
  <c r="J27" i="37"/>
  <c r="M11" i="37"/>
  <c r="M21" i="37"/>
  <c r="M24" i="37"/>
  <c r="P11" i="37"/>
  <c r="P21" i="37"/>
  <c r="P24" i="37"/>
  <c r="C11" i="37"/>
  <c r="G33" i="37"/>
  <c r="D42" i="37"/>
  <c r="G32" i="37"/>
  <c r="G38" i="37"/>
  <c r="G34" i="37"/>
  <c r="G35" i="37"/>
  <c r="G36" i="37"/>
  <c r="G37" i="37"/>
  <c r="G15" i="37"/>
  <c r="G14" i="37"/>
  <c r="G13" i="37"/>
  <c r="M10" i="37"/>
  <c r="J10" i="37"/>
  <c r="P3" i="37"/>
  <c r="P4" i="37"/>
  <c r="M3" i="37"/>
  <c r="M4" i="37"/>
  <c r="J4" i="37"/>
  <c r="C1" i="37"/>
  <c r="G3" i="36"/>
  <c r="G4" i="36"/>
  <c r="G16" i="36"/>
  <c r="G17" i="36"/>
  <c r="D40" i="36"/>
  <c r="D43" i="36"/>
  <c r="G11" i="36"/>
  <c r="G23" i="36"/>
  <c r="G22" i="36"/>
  <c r="G24" i="36"/>
  <c r="G26" i="36"/>
  <c r="J11" i="36"/>
  <c r="J23" i="36"/>
  <c r="J22" i="36"/>
  <c r="J24" i="36"/>
  <c r="J26" i="36"/>
  <c r="J3" i="36"/>
  <c r="J27" i="36"/>
  <c r="C11" i="36"/>
  <c r="G32" i="36"/>
  <c r="G35" i="36"/>
  <c r="G36" i="36"/>
  <c r="G37" i="36"/>
  <c r="G15" i="36"/>
  <c r="G14" i="36"/>
  <c r="G13" i="36"/>
  <c r="J10" i="36"/>
  <c r="P3" i="36"/>
  <c r="P4" i="36"/>
  <c r="J4" i="36"/>
  <c r="C1" i="36"/>
  <c r="G3" i="35"/>
  <c r="G4" i="35"/>
  <c r="G16" i="35"/>
  <c r="G17" i="35"/>
  <c r="D40" i="35"/>
  <c r="D43" i="35"/>
  <c r="G11" i="35"/>
  <c r="G22" i="35"/>
  <c r="G21" i="35"/>
  <c r="G23" i="35"/>
  <c r="G24" i="35"/>
  <c r="G25" i="35"/>
  <c r="G27" i="35"/>
  <c r="J11" i="35"/>
  <c r="J22" i="35"/>
  <c r="J21" i="35"/>
  <c r="J23" i="35"/>
  <c r="J24" i="35"/>
  <c r="J25" i="35"/>
  <c r="J3" i="35"/>
  <c r="J27" i="35"/>
  <c r="M11" i="35"/>
  <c r="M22" i="35"/>
  <c r="M24" i="35"/>
  <c r="P11" i="35"/>
  <c r="P22" i="35"/>
  <c r="P24" i="35"/>
  <c r="G35" i="35"/>
  <c r="G36" i="35"/>
  <c r="G37" i="35"/>
  <c r="G15" i="35"/>
  <c r="G14" i="35"/>
  <c r="G13" i="35"/>
  <c r="M10" i="35"/>
  <c r="P3" i="35"/>
  <c r="P4" i="35"/>
  <c r="M3" i="35"/>
  <c r="M4" i="35"/>
  <c r="J4" i="35"/>
  <c r="C1" i="35"/>
  <c r="G3" i="34"/>
  <c r="M3" i="34"/>
  <c r="M4" i="34"/>
  <c r="G11" i="34"/>
  <c r="G21" i="34"/>
  <c r="G22" i="34"/>
  <c r="G24" i="34"/>
  <c r="G26" i="34"/>
  <c r="J11" i="34"/>
  <c r="J21" i="34"/>
  <c r="J22" i="34"/>
  <c r="J24" i="34"/>
  <c r="J26" i="34"/>
  <c r="J3" i="34"/>
  <c r="J27" i="34"/>
  <c r="C11" i="34"/>
  <c r="G33" i="34"/>
  <c r="G35" i="34"/>
  <c r="G36" i="34"/>
  <c r="G37" i="34"/>
  <c r="G15" i="34"/>
  <c r="G14" i="34"/>
  <c r="G13" i="34"/>
  <c r="J10" i="34"/>
  <c r="P3" i="34"/>
  <c r="P4" i="34"/>
  <c r="J4" i="34"/>
  <c r="C1" i="34"/>
  <c r="G3" i="33"/>
  <c r="G4" i="33"/>
  <c r="G16" i="33"/>
  <c r="G17" i="33"/>
  <c r="D40" i="33"/>
  <c r="D43" i="33"/>
  <c r="G11" i="33"/>
  <c r="G21" i="33"/>
  <c r="G28" i="33"/>
  <c r="G22" i="33"/>
  <c r="G23" i="33"/>
  <c r="G24" i="33"/>
  <c r="G25" i="33"/>
  <c r="G26" i="33"/>
  <c r="G27" i="33"/>
  <c r="J11" i="33"/>
  <c r="J21" i="33"/>
  <c r="J22" i="33"/>
  <c r="J23" i="33"/>
  <c r="J24" i="33"/>
  <c r="J25" i="33"/>
  <c r="J26" i="33"/>
  <c r="J3" i="33"/>
  <c r="J27" i="33"/>
  <c r="M11" i="33"/>
  <c r="M21" i="33"/>
  <c r="M24" i="33"/>
  <c r="P11" i="33"/>
  <c r="P21" i="33"/>
  <c r="P24" i="33"/>
  <c r="C11" i="33"/>
  <c r="G33" i="33"/>
  <c r="D42" i="33"/>
  <c r="G32" i="33"/>
  <c r="G38" i="33"/>
  <c r="G34" i="33"/>
  <c r="G35" i="33"/>
  <c r="G36" i="33"/>
  <c r="G37" i="33"/>
  <c r="G15" i="33"/>
  <c r="G14" i="33"/>
  <c r="G13" i="33"/>
  <c r="M10" i="33"/>
  <c r="J10" i="33"/>
  <c r="P3" i="33"/>
  <c r="P4" i="33"/>
  <c r="M3" i="33"/>
  <c r="M4" i="33"/>
  <c r="J4" i="33"/>
  <c r="C1" i="33"/>
  <c r="G3" i="32"/>
  <c r="G4" i="32"/>
  <c r="G16" i="32"/>
  <c r="G17" i="32"/>
  <c r="D40" i="32"/>
  <c r="D43" i="32"/>
  <c r="G11" i="32"/>
  <c r="G23" i="32"/>
  <c r="G22" i="32"/>
  <c r="G24" i="32"/>
  <c r="G26" i="32"/>
  <c r="J11" i="32"/>
  <c r="J23" i="32"/>
  <c r="J22" i="32"/>
  <c r="J24" i="32"/>
  <c r="J26" i="32"/>
  <c r="J3" i="32"/>
  <c r="J27" i="32"/>
  <c r="C11" i="32"/>
  <c r="G32" i="32"/>
  <c r="G35" i="32"/>
  <c r="G36" i="32"/>
  <c r="G37" i="32"/>
  <c r="G15" i="32"/>
  <c r="G14" i="32"/>
  <c r="G13" i="32"/>
  <c r="J10" i="32"/>
  <c r="P3" i="32"/>
  <c r="P4" i="32"/>
  <c r="J4" i="32"/>
  <c r="C1" i="32"/>
  <c r="G3" i="31"/>
  <c r="G4" i="31"/>
  <c r="G16" i="31"/>
  <c r="G17" i="31"/>
  <c r="D40" i="31"/>
  <c r="D43" i="31"/>
  <c r="G11" i="31"/>
  <c r="G22" i="31"/>
  <c r="G21" i="31"/>
  <c r="G23" i="31"/>
  <c r="G24" i="31"/>
  <c r="G25" i="31"/>
  <c r="G27" i="31"/>
  <c r="J11" i="31"/>
  <c r="J22" i="31"/>
  <c r="J21" i="31"/>
  <c r="J23" i="31"/>
  <c r="J24" i="31"/>
  <c r="J25" i="31"/>
  <c r="J3" i="31"/>
  <c r="J27" i="31"/>
  <c r="M11" i="31"/>
  <c r="M22" i="31"/>
  <c r="M24" i="31"/>
  <c r="P11" i="31"/>
  <c r="P22" i="31"/>
  <c r="P24" i="31"/>
  <c r="C11" i="31"/>
  <c r="G32" i="31"/>
  <c r="G38" i="31"/>
  <c r="G33" i="31"/>
  <c r="G34" i="31"/>
  <c r="G35" i="31"/>
  <c r="G36" i="31"/>
  <c r="G37" i="31"/>
  <c r="D42" i="31"/>
  <c r="G15" i="31"/>
  <c r="G14" i="31"/>
  <c r="G13" i="31"/>
  <c r="M10" i="31"/>
  <c r="J10" i="31"/>
  <c r="P3" i="31"/>
  <c r="P4" i="31"/>
  <c r="M3" i="31"/>
  <c r="M4" i="31"/>
  <c r="J4" i="31"/>
  <c r="C1" i="31"/>
  <c r="G3" i="30"/>
  <c r="M3" i="30"/>
  <c r="M4" i="30"/>
  <c r="G11" i="30"/>
  <c r="G21" i="30"/>
  <c r="G22" i="30"/>
  <c r="G24" i="30"/>
  <c r="G26" i="30"/>
  <c r="J11" i="30"/>
  <c r="J21" i="30"/>
  <c r="J22" i="30"/>
  <c r="J24" i="30"/>
  <c r="J26" i="30"/>
  <c r="J3" i="30"/>
  <c r="J27" i="30"/>
  <c r="C11" i="30"/>
  <c r="G33" i="30"/>
  <c r="G35" i="30"/>
  <c r="G36" i="30"/>
  <c r="G37" i="30"/>
  <c r="G15" i="30"/>
  <c r="G14" i="30"/>
  <c r="G13" i="30"/>
  <c r="J10" i="30"/>
  <c r="P3" i="30"/>
  <c r="P4" i="30"/>
  <c r="J4" i="30"/>
  <c r="C1" i="30"/>
  <c r="G3" i="29"/>
  <c r="G4" i="29"/>
  <c r="G16" i="29"/>
  <c r="G17" i="29"/>
  <c r="D40" i="29"/>
  <c r="D43" i="29"/>
  <c r="G11" i="29"/>
  <c r="G21" i="29"/>
  <c r="G28" i="29"/>
  <c r="G22" i="29"/>
  <c r="G23" i="29"/>
  <c r="G24" i="29"/>
  <c r="G25" i="29"/>
  <c r="G26" i="29"/>
  <c r="G27" i="29"/>
  <c r="J11" i="29"/>
  <c r="J21" i="29"/>
  <c r="J28" i="29"/>
  <c r="J22" i="29"/>
  <c r="J23" i="29"/>
  <c r="J24" i="29"/>
  <c r="J25" i="29"/>
  <c r="J26" i="29"/>
  <c r="J3" i="29"/>
  <c r="J27" i="29"/>
  <c r="M11" i="29"/>
  <c r="M21" i="29"/>
  <c r="M24" i="29"/>
  <c r="P11" i="29"/>
  <c r="P21" i="29"/>
  <c r="P24" i="29"/>
  <c r="C11" i="29"/>
  <c r="G33" i="29"/>
  <c r="D42" i="29"/>
  <c r="G32" i="29"/>
  <c r="G38" i="29"/>
  <c r="G34" i="29"/>
  <c r="G35" i="29"/>
  <c r="G36" i="29"/>
  <c r="G37" i="29"/>
  <c r="G15" i="29"/>
  <c r="G14" i="29"/>
  <c r="G13" i="29"/>
  <c r="M10" i="29"/>
  <c r="J10" i="29"/>
  <c r="P3" i="29"/>
  <c r="P4" i="29"/>
  <c r="M3" i="29"/>
  <c r="M4" i="29"/>
  <c r="J4" i="29"/>
  <c r="C1" i="29"/>
  <c r="G3" i="28"/>
  <c r="G4" i="28"/>
  <c r="G16" i="28"/>
  <c r="G17" i="28"/>
  <c r="D40" i="28"/>
  <c r="D43" i="28"/>
  <c r="G11" i="28"/>
  <c r="G23" i="28"/>
  <c r="G22" i="28"/>
  <c r="G24" i="28"/>
  <c r="G26" i="28"/>
  <c r="J11" i="28"/>
  <c r="J23" i="28"/>
  <c r="J22" i="28"/>
  <c r="J24" i="28"/>
  <c r="J26" i="28"/>
  <c r="J3" i="28"/>
  <c r="J27" i="28"/>
  <c r="C11" i="28"/>
  <c r="G32" i="28"/>
  <c r="G35" i="28"/>
  <c r="G36" i="28"/>
  <c r="G37" i="28"/>
  <c r="G15" i="28"/>
  <c r="G14" i="28"/>
  <c r="G13" i="28"/>
  <c r="J10" i="28"/>
  <c r="P3" i="28"/>
  <c r="P4" i="28"/>
  <c r="J4" i="28"/>
  <c r="C1" i="28"/>
  <c r="G3" i="27"/>
  <c r="G4" i="27"/>
  <c r="G16" i="27"/>
  <c r="G17" i="27"/>
  <c r="D40" i="27"/>
  <c r="D43" i="27"/>
  <c r="G11" i="27"/>
  <c r="G22" i="27"/>
  <c r="G21" i="27"/>
  <c r="G23" i="27"/>
  <c r="G24" i="27"/>
  <c r="G25" i="27"/>
  <c r="G27" i="27"/>
  <c r="J11" i="27"/>
  <c r="J22" i="27"/>
  <c r="J21" i="27"/>
  <c r="J23" i="27"/>
  <c r="J24" i="27"/>
  <c r="J25" i="27"/>
  <c r="J3" i="27"/>
  <c r="J27" i="27"/>
  <c r="M11" i="27"/>
  <c r="M22" i="27"/>
  <c r="M24" i="27"/>
  <c r="P11" i="27"/>
  <c r="P22" i="27"/>
  <c r="P24" i="27"/>
  <c r="C11" i="27"/>
  <c r="G32" i="27"/>
  <c r="G38" i="27"/>
  <c r="G33" i="27"/>
  <c r="G34" i="27"/>
  <c r="G35" i="27"/>
  <c r="G36" i="27"/>
  <c r="G37" i="27"/>
  <c r="D42" i="27"/>
  <c r="G15" i="27"/>
  <c r="G14" i="27"/>
  <c r="G13" i="27"/>
  <c r="M10" i="27"/>
  <c r="J10" i="27"/>
  <c r="P3" i="27"/>
  <c r="P4" i="27"/>
  <c r="M3" i="27"/>
  <c r="M4" i="27"/>
  <c r="J4" i="27"/>
  <c r="C1" i="27"/>
  <c r="G3" i="26"/>
  <c r="G11" i="26"/>
  <c r="G22" i="26"/>
  <c r="G24" i="26"/>
  <c r="G26" i="26"/>
  <c r="J11" i="26"/>
  <c r="J22" i="26"/>
  <c r="J24" i="26"/>
  <c r="J26" i="26"/>
  <c r="J3" i="26"/>
  <c r="J27" i="26"/>
  <c r="C11" i="26"/>
  <c r="G33" i="26"/>
  <c r="G35" i="26"/>
  <c r="G36" i="26"/>
  <c r="G37" i="26"/>
  <c r="G15" i="26"/>
  <c r="G14" i="26"/>
  <c r="G13" i="26"/>
  <c r="J10" i="26"/>
  <c r="P3" i="26"/>
  <c r="P4" i="26"/>
  <c r="J4" i="26"/>
  <c r="C1" i="26"/>
  <c r="C3" i="25"/>
  <c r="C3" i="24"/>
  <c r="C3" i="23"/>
  <c r="C3" i="21"/>
  <c r="C3" i="20"/>
  <c r="C3" i="19"/>
  <c r="C3" i="18"/>
  <c r="C3" i="17"/>
  <c r="C3" i="16"/>
  <c r="C3" i="15"/>
  <c r="C3" i="14"/>
  <c r="C3" i="13"/>
  <c r="C3" i="12"/>
  <c r="C3" i="11"/>
  <c r="C3" i="10"/>
  <c r="G3" i="25"/>
  <c r="G11" i="25"/>
  <c r="G22" i="25"/>
  <c r="G24" i="25"/>
  <c r="J11" i="25"/>
  <c r="J22" i="25"/>
  <c r="J24" i="25"/>
  <c r="J3" i="25"/>
  <c r="J27" i="25"/>
  <c r="C11" i="25"/>
  <c r="G33" i="25"/>
  <c r="G35" i="25"/>
  <c r="G36" i="25"/>
  <c r="G37" i="25"/>
  <c r="G15" i="25"/>
  <c r="G14" i="25"/>
  <c r="G13" i="25"/>
  <c r="P3" i="25"/>
  <c r="P4" i="25"/>
  <c r="J4" i="25"/>
  <c r="C1" i="25"/>
  <c r="J3" i="24"/>
  <c r="J27" i="24"/>
  <c r="G35" i="24"/>
  <c r="G36" i="24"/>
  <c r="G37" i="24"/>
  <c r="G15" i="24"/>
  <c r="G14" i="24"/>
  <c r="G13" i="24"/>
  <c r="P3" i="24"/>
  <c r="P4" i="24"/>
  <c r="J4" i="24"/>
  <c r="C1" i="24"/>
  <c r="G3" i="23"/>
  <c r="G11" i="23"/>
  <c r="G24" i="23"/>
  <c r="G22" i="23"/>
  <c r="G26" i="23"/>
  <c r="J11" i="23"/>
  <c r="J24" i="23"/>
  <c r="J22" i="23"/>
  <c r="J26" i="23"/>
  <c r="J3" i="23"/>
  <c r="J27" i="23"/>
  <c r="G35" i="23"/>
  <c r="G36" i="23"/>
  <c r="G37" i="23"/>
  <c r="G15" i="23"/>
  <c r="G14" i="23"/>
  <c r="G13" i="23"/>
  <c r="J10" i="23"/>
  <c r="P3" i="23"/>
  <c r="P4" i="23"/>
  <c r="J4" i="23"/>
  <c r="C1" i="23"/>
  <c r="J3" i="21"/>
  <c r="J27" i="21"/>
  <c r="G35" i="21"/>
  <c r="G36" i="21"/>
  <c r="G37" i="21"/>
  <c r="G15" i="21"/>
  <c r="G14" i="21"/>
  <c r="G13" i="21"/>
  <c r="C1" i="21"/>
  <c r="G3" i="20"/>
  <c r="G4" i="20"/>
  <c r="G16" i="20"/>
  <c r="G17" i="20"/>
  <c r="D40" i="20"/>
  <c r="D43" i="20"/>
  <c r="G11" i="20"/>
  <c r="G22" i="20"/>
  <c r="G24" i="20"/>
  <c r="J11" i="20"/>
  <c r="J22" i="20"/>
  <c r="J24" i="20"/>
  <c r="J3" i="20"/>
  <c r="J27" i="20"/>
  <c r="G35" i="20"/>
  <c r="G36" i="20"/>
  <c r="G37" i="20"/>
  <c r="G15" i="20"/>
  <c r="G14" i="20"/>
  <c r="G13" i="20"/>
  <c r="J10" i="20"/>
  <c r="P3" i="20"/>
  <c r="P4" i="20"/>
  <c r="M3" i="20"/>
  <c r="M4" i="20"/>
  <c r="J4" i="20"/>
  <c r="C1" i="20"/>
  <c r="G3" i="19"/>
  <c r="G4" i="19"/>
  <c r="G16" i="19"/>
  <c r="G17" i="19"/>
  <c r="D40" i="19"/>
  <c r="D43" i="19"/>
  <c r="G11" i="19"/>
  <c r="G22" i="19"/>
  <c r="G21" i="19"/>
  <c r="G23" i="19"/>
  <c r="G24" i="19"/>
  <c r="G25" i="19"/>
  <c r="G27" i="19"/>
  <c r="J11" i="19"/>
  <c r="J22" i="19"/>
  <c r="J21" i="19"/>
  <c r="J23" i="19"/>
  <c r="J24" i="19"/>
  <c r="J25" i="19"/>
  <c r="J3" i="19"/>
  <c r="J27" i="19"/>
  <c r="M11" i="19"/>
  <c r="M22" i="19"/>
  <c r="M24" i="19"/>
  <c r="P11" i="19"/>
  <c r="P22" i="19"/>
  <c r="P24" i="19"/>
  <c r="G35" i="19"/>
  <c r="G36" i="19"/>
  <c r="G37" i="19"/>
  <c r="G15" i="19"/>
  <c r="G14" i="19"/>
  <c r="G13" i="19"/>
  <c r="M10" i="19"/>
  <c r="P3" i="19"/>
  <c r="P4" i="19"/>
  <c r="M3" i="19"/>
  <c r="M4" i="19"/>
  <c r="J4" i="19"/>
  <c r="C1" i="19"/>
  <c r="G3" i="18"/>
  <c r="M3" i="18"/>
  <c r="M4" i="18"/>
  <c r="G11" i="18"/>
  <c r="G21" i="18"/>
  <c r="G22" i="18"/>
  <c r="G24" i="18"/>
  <c r="G26" i="18"/>
  <c r="J11" i="18"/>
  <c r="J21" i="18"/>
  <c r="J22" i="18"/>
  <c r="J24" i="18"/>
  <c r="J26" i="18"/>
  <c r="J3" i="18"/>
  <c r="J27" i="18"/>
  <c r="C11" i="18"/>
  <c r="G33" i="18"/>
  <c r="G35" i="18"/>
  <c r="G36" i="18"/>
  <c r="G37" i="18"/>
  <c r="G15" i="18"/>
  <c r="G14" i="18"/>
  <c r="G13" i="18"/>
  <c r="J10" i="18"/>
  <c r="P3" i="18"/>
  <c r="P4" i="18"/>
  <c r="J4" i="18"/>
  <c r="C1" i="18"/>
  <c r="G3" i="17"/>
  <c r="G4" i="17"/>
  <c r="G16" i="17"/>
  <c r="G17" i="17"/>
  <c r="D40" i="17"/>
  <c r="D43" i="17"/>
  <c r="G11" i="17"/>
  <c r="G21" i="17"/>
  <c r="G28" i="17"/>
  <c r="G22" i="17"/>
  <c r="G23" i="17"/>
  <c r="G24" i="17"/>
  <c r="G25" i="17"/>
  <c r="G26" i="17"/>
  <c r="G27" i="17"/>
  <c r="J11" i="17"/>
  <c r="J21" i="17"/>
  <c r="J22" i="17"/>
  <c r="J23" i="17"/>
  <c r="J24" i="17"/>
  <c r="J25" i="17"/>
  <c r="J26" i="17"/>
  <c r="J3" i="17"/>
  <c r="J27" i="17"/>
  <c r="M11" i="17"/>
  <c r="M21" i="17"/>
  <c r="M24" i="17"/>
  <c r="P11" i="17"/>
  <c r="P21" i="17"/>
  <c r="P24" i="17"/>
  <c r="C11" i="17"/>
  <c r="G33" i="17"/>
  <c r="D42" i="17"/>
  <c r="G32" i="17"/>
  <c r="G38" i="17"/>
  <c r="G34" i="17"/>
  <c r="G35" i="17"/>
  <c r="G36" i="17"/>
  <c r="G37" i="17"/>
  <c r="G15" i="17"/>
  <c r="G14" i="17"/>
  <c r="G13" i="17"/>
  <c r="M10" i="17"/>
  <c r="J10" i="17"/>
  <c r="P3" i="17"/>
  <c r="P4" i="17"/>
  <c r="M3" i="17"/>
  <c r="M4" i="17"/>
  <c r="J4" i="17"/>
  <c r="C1" i="17"/>
  <c r="G3" i="16"/>
  <c r="G4" i="16"/>
  <c r="G16" i="16"/>
  <c r="G17" i="16"/>
  <c r="D40" i="16"/>
  <c r="D43" i="16"/>
  <c r="G11" i="16"/>
  <c r="G23" i="16"/>
  <c r="G22" i="16"/>
  <c r="G24" i="16"/>
  <c r="G26" i="16"/>
  <c r="J11" i="16"/>
  <c r="J23" i="16"/>
  <c r="J22" i="16"/>
  <c r="J24" i="16"/>
  <c r="J26" i="16"/>
  <c r="J3" i="16"/>
  <c r="J27" i="16"/>
  <c r="C11" i="16"/>
  <c r="G32" i="16"/>
  <c r="G35" i="16"/>
  <c r="G36" i="16"/>
  <c r="G37" i="16"/>
  <c r="G15" i="16"/>
  <c r="G14" i="16"/>
  <c r="G13" i="16"/>
  <c r="J10" i="16"/>
  <c r="P3" i="16"/>
  <c r="P4" i="16"/>
  <c r="J4" i="16"/>
  <c r="C1" i="16"/>
  <c r="G3" i="15"/>
  <c r="G4" i="15"/>
  <c r="G16" i="15"/>
  <c r="G17" i="15"/>
  <c r="D40" i="15"/>
  <c r="D43" i="15"/>
  <c r="G11" i="15"/>
  <c r="G22" i="15"/>
  <c r="G21" i="15"/>
  <c r="G23" i="15"/>
  <c r="G24" i="15"/>
  <c r="G25" i="15"/>
  <c r="G27" i="15"/>
  <c r="J11" i="15"/>
  <c r="J22" i="15"/>
  <c r="J21" i="15"/>
  <c r="J23" i="15"/>
  <c r="J24" i="15"/>
  <c r="J25" i="15"/>
  <c r="J3" i="15"/>
  <c r="J27" i="15"/>
  <c r="M11" i="15"/>
  <c r="M22" i="15"/>
  <c r="M24" i="15"/>
  <c r="P11" i="15"/>
  <c r="P22" i="15"/>
  <c r="P24" i="15"/>
  <c r="G35" i="15"/>
  <c r="G36" i="15"/>
  <c r="G37" i="15"/>
  <c r="G15" i="15"/>
  <c r="G14" i="15"/>
  <c r="G13" i="15"/>
  <c r="M10" i="15"/>
  <c r="P3" i="15"/>
  <c r="P4" i="15"/>
  <c r="M3" i="15"/>
  <c r="M4" i="15"/>
  <c r="J4" i="15"/>
  <c r="C1" i="15"/>
  <c r="G3" i="14"/>
  <c r="M3" i="14"/>
  <c r="M4" i="14"/>
  <c r="G11" i="14"/>
  <c r="G21" i="14"/>
  <c r="G22" i="14"/>
  <c r="G24" i="14"/>
  <c r="G26" i="14"/>
  <c r="J11" i="14"/>
  <c r="J21" i="14"/>
  <c r="J22" i="14"/>
  <c r="J24" i="14"/>
  <c r="J26" i="14"/>
  <c r="J3" i="14"/>
  <c r="J27" i="14"/>
  <c r="C11" i="14"/>
  <c r="G33" i="14"/>
  <c r="G35" i="14"/>
  <c r="G36" i="14"/>
  <c r="G37" i="14"/>
  <c r="G15" i="14"/>
  <c r="G14" i="14"/>
  <c r="G13" i="14"/>
  <c r="J10" i="14"/>
  <c r="P3" i="14"/>
  <c r="P4" i="14"/>
  <c r="J4" i="14"/>
  <c r="C1" i="14"/>
  <c r="G3" i="13"/>
  <c r="G4" i="13"/>
  <c r="G16" i="13"/>
  <c r="G17" i="13"/>
  <c r="D40" i="13"/>
  <c r="D43" i="13"/>
  <c r="G11" i="13"/>
  <c r="G21" i="13"/>
  <c r="G28" i="13"/>
  <c r="G22" i="13"/>
  <c r="G23" i="13"/>
  <c r="G24" i="13"/>
  <c r="G25" i="13"/>
  <c r="G26" i="13"/>
  <c r="G27" i="13"/>
  <c r="J11" i="13"/>
  <c r="J21" i="13"/>
  <c r="J22" i="13"/>
  <c r="J23" i="13"/>
  <c r="J24" i="13"/>
  <c r="J25" i="13"/>
  <c r="J26" i="13"/>
  <c r="J3" i="13"/>
  <c r="J27" i="13"/>
  <c r="M11" i="13"/>
  <c r="M21" i="13"/>
  <c r="M24" i="13"/>
  <c r="P11" i="13"/>
  <c r="P21" i="13"/>
  <c r="P24" i="13"/>
  <c r="C11" i="13"/>
  <c r="G33" i="13"/>
  <c r="D42" i="13"/>
  <c r="G32" i="13"/>
  <c r="G38" i="13"/>
  <c r="G34" i="13"/>
  <c r="G35" i="13"/>
  <c r="G36" i="13"/>
  <c r="G37" i="13"/>
  <c r="G15" i="13"/>
  <c r="G14" i="13"/>
  <c r="G13" i="13"/>
  <c r="M10" i="13"/>
  <c r="J10" i="13"/>
  <c r="P3" i="13"/>
  <c r="P4" i="13"/>
  <c r="M3" i="13"/>
  <c r="M4" i="13"/>
  <c r="J4" i="13"/>
  <c r="C1" i="13"/>
  <c r="G3" i="12"/>
  <c r="G4" i="12"/>
  <c r="G16" i="12"/>
  <c r="G17" i="12"/>
  <c r="D40" i="12"/>
  <c r="D43" i="12"/>
  <c r="G11" i="12"/>
  <c r="G23" i="12"/>
  <c r="G22" i="12"/>
  <c r="G24" i="12"/>
  <c r="G26" i="12"/>
  <c r="J11" i="12"/>
  <c r="J23" i="12"/>
  <c r="J22" i="12"/>
  <c r="J24" i="12"/>
  <c r="J26" i="12"/>
  <c r="J3" i="12"/>
  <c r="J27" i="12"/>
  <c r="C11" i="12"/>
  <c r="G32" i="12"/>
  <c r="G35" i="12"/>
  <c r="G36" i="12"/>
  <c r="G37" i="12"/>
  <c r="G15" i="12"/>
  <c r="G14" i="12"/>
  <c r="G13" i="12"/>
  <c r="J10" i="12"/>
  <c r="P3" i="12"/>
  <c r="P4" i="12"/>
  <c r="J4" i="12"/>
  <c r="C1" i="12"/>
  <c r="G3" i="11"/>
  <c r="G4" i="11"/>
  <c r="G16" i="11"/>
  <c r="G17" i="11"/>
  <c r="D40" i="11"/>
  <c r="D43" i="11"/>
  <c r="G11" i="11"/>
  <c r="G22" i="11"/>
  <c r="G21" i="11"/>
  <c r="G23" i="11"/>
  <c r="G24" i="11"/>
  <c r="G25" i="11"/>
  <c r="G27" i="11"/>
  <c r="J11" i="11"/>
  <c r="J22" i="11"/>
  <c r="J21" i="11"/>
  <c r="J23" i="11"/>
  <c r="J24" i="11"/>
  <c r="J25" i="11"/>
  <c r="J3" i="11"/>
  <c r="J27" i="11"/>
  <c r="M11" i="11"/>
  <c r="M22" i="11"/>
  <c r="M24" i="11"/>
  <c r="P11" i="11"/>
  <c r="P22" i="11"/>
  <c r="P24" i="11"/>
  <c r="C11" i="11"/>
  <c r="G32" i="11"/>
  <c r="G38" i="11"/>
  <c r="G33" i="11"/>
  <c r="G34" i="11"/>
  <c r="G35" i="11"/>
  <c r="G36" i="11"/>
  <c r="G37" i="11"/>
  <c r="D42" i="11"/>
  <c r="G15" i="11"/>
  <c r="G14" i="11"/>
  <c r="G13" i="11"/>
  <c r="M10" i="11"/>
  <c r="J10" i="11"/>
  <c r="P3" i="11"/>
  <c r="P4" i="11"/>
  <c r="M3" i="11"/>
  <c r="M4" i="11"/>
  <c r="J4" i="11"/>
  <c r="C1" i="11"/>
  <c r="G3" i="10"/>
  <c r="M3" i="10"/>
  <c r="M4" i="10"/>
  <c r="G11" i="10"/>
  <c r="G21" i="10"/>
  <c r="G22" i="10"/>
  <c r="G24" i="10"/>
  <c r="G26" i="10"/>
  <c r="J11" i="10"/>
  <c r="J21" i="10"/>
  <c r="J22" i="10"/>
  <c r="J24" i="10"/>
  <c r="J26" i="10"/>
  <c r="J3" i="10"/>
  <c r="J27" i="10"/>
  <c r="C11" i="10"/>
  <c r="G33" i="10"/>
  <c r="G35" i="10"/>
  <c r="G36" i="10"/>
  <c r="G37" i="10"/>
  <c r="G15" i="10"/>
  <c r="G14" i="10"/>
  <c r="G13" i="10"/>
  <c r="J10" i="10"/>
  <c r="P3" i="10"/>
  <c r="P4" i="10"/>
  <c r="J4" i="10"/>
  <c r="C1" i="10"/>
  <c r="C3" i="9"/>
  <c r="G3" i="9"/>
  <c r="M3" i="9"/>
  <c r="M4" i="9"/>
  <c r="G4" i="9"/>
  <c r="G16" i="9"/>
  <c r="G17" i="9"/>
  <c r="D40" i="9"/>
  <c r="D43" i="9"/>
  <c r="G11" i="9"/>
  <c r="G22" i="9"/>
  <c r="G21" i="9"/>
  <c r="G23" i="9"/>
  <c r="G24" i="9"/>
  <c r="G25" i="9"/>
  <c r="G27" i="9"/>
  <c r="J11" i="9"/>
  <c r="J22" i="9"/>
  <c r="J21" i="9"/>
  <c r="J23" i="9"/>
  <c r="J24" i="9"/>
  <c r="J25" i="9"/>
  <c r="J3" i="9"/>
  <c r="J27" i="9"/>
  <c r="M11" i="9"/>
  <c r="M23" i="9"/>
  <c r="M22" i="9"/>
  <c r="M24" i="9"/>
  <c r="M26" i="9"/>
  <c r="P11" i="9"/>
  <c r="P23" i="9"/>
  <c r="P22" i="9"/>
  <c r="P24" i="9"/>
  <c r="P26" i="9"/>
  <c r="G35" i="9"/>
  <c r="G36" i="9"/>
  <c r="G37" i="9"/>
  <c r="G15" i="9"/>
  <c r="G14" i="9"/>
  <c r="G13" i="9"/>
  <c r="M10" i="9"/>
  <c r="P3" i="9"/>
  <c r="P4" i="9"/>
  <c r="C1" i="9"/>
  <c r="F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E4" i="8"/>
  <c r="D4" i="8"/>
  <c r="C4" i="8"/>
  <c r="E3" i="8"/>
  <c r="D3" i="8"/>
  <c r="C3" i="8"/>
  <c r="E2" i="8"/>
  <c r="D2" i="8"/>
  <c r="C2" i="8"/>
  <c r="C1" i="3"/>
  <c r="G36" i="3"/>
  <c r="G15" i="3"/>
  <c r="G14" i="3"/>
  <c r="G13" i="3"/>
  <c r="G11" i="3"/>
  <c r="G27" i="3"/>
  <c r="J3" i="3"/>
  <c r="J27" i="3"/>
  <c r="G3" i="3"/>
  <c r="M3" i="3"/>
  <c r="M4" i="3"/>
  <c r="G4" i="3"/>
  <c r="G16" i="3"/>
  <c r="P3" i="3"/>
  <c r="P4" i="3"/>
  <c r="J11" i="3"/>
  <c r="J10" i="3"/>
  <c r="G21" i="3"/>
  <c r="G22" i="3"/>
  <c r="G23" i="3"/>
  <c r="G25" i="3"/>
  <c r="G26" i="3"/>
  <c r="G27" i="6"/>
  <c r="J22" i="3"/>
  <c r="J26" i="3"/>
  <c r="J25" i="3"/>
  <c r="J21" i="3"/>
  <c r="P11" i="3"/>
  <c r="P10" i="3"/>
  <c r="M11" i="6"/>
  <c r="M22" i="6"/>
  <c r="J11" i="6"/>
  <c r="J24" i="6"/>
  <c r="M25" i="6"/>
  <c r="M27" i="6"/>
  <c r="M26" i="6"/>
  <c r="M23" i="6"/>
  <c r="G21" i="6"/>
  <c r="G22" i="6"/>
  <c r="G28" i="6"/>
  <c r="G26" i="6"/>
  <c r="G24" i="6"/>
  <c r="G25" i="6"/>
  <c r="G23" i="6"/>
  <c r="J23" i="6"/>
  <c r="P25" i="3"/>
  <c r="P21" i="3"/>
  <c r="M24" i="6"/>
  <c r="M21" i="6"/>
  <c r="M10" i="6"/>
  <c r="G37" i="6"/>
  <c r="G33" i="6"/>
  <c r="D42" i="6"/>
  <c r="G32" i="6"/>
  <c r="G34" i="6"/>
  <c r="G36" i="6"/>
  <c r="G35" i="6"/>
  <c r="G15" i="6"/>
  <c r="J3" i="6"/>
  <c r="P3" i="6"/>
  <c r="P4" i="6"/>
  <c r="G3" i="6"/>
  <c r="G4" i="6"/>
  <c r="M3" i="6"/>
  <c r="G14" i="6"/>
  <c r="G13" i="6"/>
  <c r="C1" i="6"/>
  <c r="M4" i="6"/>
  <c r="G16" i="6"/>
  <c r="M28" i="6"/>
  <c r="H138" i="2"/>
  <c r="H137" i="2"/>
  <c r="H136" i="2"/>
  <c r="H135" i="2"/>
  <c r="H134" i="2"/>
  <c r="H133" i="2"/>
  <c r="H132" i="2"/>
  <c r="H131" i="2"/>
  <c r="H129" i="2"/>
  <c r="H130" i="2"/>
  <c r="H139" i="2"/>
  <c r="E116" i="2"/>
  <c r="I116" i="2"/>
  <c r="J42" i="2"/>
  <c r="H86" i="2"/>
  <c r="H90" i="2"/>
  <c r="H89" i="2"/>
  <c r="H88" i="2"/>
  <c r="H87" i="2"/>
  <c r="H85" i="2"/>
  <c r="H91" i="2"/>
  <c r="E62" i="2"/>
  <c r="G17" i="6"/>
  <c r="D43" i="6"/>
  <c r="C104" i="110"/>
  <c r="F104" i="110"/>
  <c r="J28" i="19"/>
  <c r="D42" i="12"/>
  <c r="J28" i="17"/>
  <c r="J28" i="13"/>
  <c r="J28" i="14"/>
  <c r="M28" i="17"/>
  <c r="J4" i="9"/>
  <c r="J10" i="9"/>
  <c r="C11" i="9"/>
  <c r="P25" i="9"/>
  <c r="P21" i="9"/>
  <c r="M25" i="9"/>
  <c r="M21" i="9"/>
  <c r="J26" i="9"/>
  <c r="J28" i="9"/>
  <c r="G26" i="9"/>
  <c r="G28" i="9"/>
  <c r="G32" i="10"/>
  <c r="J23" i="10"/>
  <c r="J28" i="10"/>
  <c r="G27" i="10"/>
  <c r="G28" i="10"/>
  <c r="G23" i="10"/>
  <c r="G4" i="10"/>
  <c r="G16" i="10"/>
  <c r="G17" i="10"/>
  <c r="D40" i="10"/>
  <c r="D43" i="10"/>
  <c r="P25" i="11"/>
  <c r="P21" i="11"/>
  <c r="M25" i="11"/>
  <c r="M21" i="11"/>
  <c r="J26" i="11"/>
  <c r="J28" i="11"/>
  <c r="G26" i="11"/>
  <c r="D41" i="11"/>
  <c r="D45" i="11"/>
  <c r="M3" i="12"/>
  <c r="M4" i="12"/>
  <c r="G34" i="12"/>
  <c r="P11" i="12"/>
  <c r="M11" i="12"/>
  <c r="J25" i="12"/>
  <c r="J21" i="12"/>
  <c r="J28" i="12"/>
  <c r="G25" i="12"/>
  <c r="G21" i="12"/>
  <c r="P10" i="13"/>
  <c r="P27" i="13"/>
  <c r="P23" i="13"/>
  <c r="M27" i="13"/>
  <c r="D41" i="13"/>
  <c r="D45" i="13"/>
  <c r="M23" i="13"/>
  <c r="G32" i="14"/>
  <c r="J23" i="14"/>
  <c r="G27" i="14"/>
  <c r="G23" i="14"/>
  <c r="G28" i="14"/>
  <c r="G4" i="14"/>
  <c r="G16" i="14"/>
  <c r="G17" i="14"/>
  <c r="D40" i="14"/>
  <c r="D43" i="14"/>
  <c r="J10" i="15"/>
  <c r="C11" i="15"/>
  <c r="P25" i="15"/>
  <c r="P21" i="15"/>
  <c r="M25" i="15"/>
  <c r="M21" i="15"/>
  <c r="M28" i="15"/>
  <c r="J26" i="15"/>
  <c r="J28" i="15"/>
  <c r="G26" i="15"/>
  <c r="G28" i="15"/>
  <c r="M3" i="16"/>
  <c r="M4" i="16"/>
  <c r="G34" i="16"/>
  <c r="P11" i="16"/>
  <c r="M11" i="16"/>
  <c r="J25" i="16"/>
  <c r="J21" i="16"/>
  <c r="J28" i="16"/>
  <c r="G25" i="16"/>
  <c r="G21" i="16"/>
  <c r="P10" i="17"/>
  <c r="P27" i="17"/>
  <c r="P23" i="17"/>
  <c r="M27" i="17"/>
  <c r="M23" i="17"/>
  <c r="G32" i="18"/>
  <c r="J23" i="18"/>
  <c r="J28" i="18"/>
  <c r="G27" i="18"/>
  <c r="G23" i="18"/>
  <c r="G28" i="18"/>
  <c r="G4" i="18"/>
  <c r="G16" i="18"/>
  <c r="G17" i="18"/>
  <c r="D40" i="18"/>
  <c r="D43" i="18"/>
  <c r="J10" i="19"/>
  <c r="C11" i="19"/>
  <c r="P25" i="19"/>
  <c r="P21" i="19"/>
  <c r="M25" i="19"/>
  <c r="M21" i="19"/>
  <c r="J26" i="19"/>
  <c r="G26" i="19"/>
  <c r="D41" i="19"/>
  <c r="P3" i="21"/>
  <c r="P4" i="21"/>
  <c r="C11" i="23"/>
  <c r="J10" i="25"/>
  <c r="J26" i="25"/>
  <c r="G26" i="25"/>
  <c r="G11" i="24"/>
  <c r="G3" i="24"/>
  <c r="G34" i="26"/>
  <c r="G32" i="26"/>
  <c r="G28" i="34"/>
  <c r="J28" i="38"/>
  <c r="G38" i="41"/>
  <c r="P22" i="3"/>
  <c r="G17" i="3"/>
  <c r="D40" i="3"/>
  <c r="G33" i="12"/>
  <c r="G38" i="12"/>
  <c r="P26" i="13"/>
  <c r="P22" i="13"/>
  <c r="P28" i="13"/>
  <c r="M26" i="13"/>
  <c r="M22" i="13"/>
  <c r="M28" i="13"/>
  <c r="G33" i="16"/>
  <c r="G38" i="16"/>
  <c r="P26" i="17"/>
  <c r="P28" i="17"/>
  <c r="P22" i="17"/>
  <c r="M26" i="17"/>
  <c r="M22" i="17"/>
  <c r="J23" i="20"/>
  <c r="J21" i="20"/>
  <c r="J25" i="20"/>
  <c r="P11" i="20"/>
  <c r="G23" i="20"/>
  <c r="G27" i="20"/>
  <c r="G21" i="20"/>
  <c r="G25" i="20"/>
  <c r="M11" i="20"/>
  <c r="M3" i="23"/>
  <c r="M4" i="23"/>
  <c r="G4" i="23"/>
  <c r="G16" i="23"/>
  <c r="G17" i="23"/>
  <c r="D40" i="23"/>
  <c r="D43" i="23"/>
  <c r="G32" i="25"/>
  <c r="G34" i="25"/>
  <c r="M3" i="26"/>
  <c r="M4" i="26"/>
  <c r="G4" i="26"/>
  <c r="G16" i="26"/>
  <c r="G17" i="26"/>
  <c r="D40" i="26"/>
  <c r="D43" i="26"/>
  <c r="J28" i="33"/>
  <c r="G38" i="6"/>
  <c r="J27" i="6"/>
  <c r="P11" i="6"/>
  <c r="P26" i="3"/>
  <c r="J21" i="6"/>
  <c r="J25" i="6"/>
  <c r="P23" i="3"/>
  <c r="P27" i="3"/>
  <c r="J10" i="6"/>
  <c r="J22" i="6"/>
  <c r="J23" i="3"/>
  <c r="J24" i="3"/>
  <c r="G24" i="3"/>
  <c r="G28" i="3"/>
  <c r="C11" i="3"/>
  <c r="M11" i="3"/>
  <c r="J4" i="3"/>
  <c r="P10" i="9"/>
  <c r="P27" i="9"/>
  <c r="M27" i="9"/>
  <c r="G34" i="10"/>
  <c r="P11" i="10"/>
  <c r="M11" i="10"/>
  <c r="J25" i="10"/>
  <c r="G25" i="10"/>
  <c r="P10" i="11"/>
  <c r="P27" i="11"/>
  <c r="P23" i="11"/>
  <c r="M27" i="11"/>
  <c r="M23" i="11"/>
  <c r="G27" i="12"/>
  <c r="P25" i="13"/>
  <c r="M25" i="13"/>
  <c r="G34" i="14"/>
  <c r="P11" i="14"/>
  <c r="M11" i="14"/>
  <c r="J25" i="14"/>
  <c r="G25" i="14"/>
  <c r="P10" i="15"/>
  <c r="P27" i="15"/>
  <c r="P23" i="15"/>
  <c r="M27" i="15"/>
  <c r="M23" i="15"/>
  <c r="G27" i="16"/>
  <c r="P25" i="17"/>
  <c r="M25" i="17"/>
  <c r="G34" i="18"/>
  <c r="P11" i="18"/>
  <c r="M11" i="18"/>
  <c r="J25" i="18"/>
  <c r="G25" i="18"/>
  <c r="P10" i="19"/>
  <c r="P27" i="19"/>
  <c r="P23" i="19"/>
  <c r="M27" i="19"/>
  <c r="M23" i="19"/>
  <c r="C11" i="20"/>
  <c r="J26" i="20"/>
  <c r="G26" i="20"/>
  <c r="J4" i="21"/>
  <c r="J21" i="23"/>
  <c r="J25" i="23"/>
  <c r="P11" i="23"/>
  <c r="J23" i="23"/>
  <c r="G21" i="23"/>
  <c r="G25" i="23"/>
  <c r="M11" i="23"/>
  <c r="G23" i="23"/>
  <c r="G27" i="23"/>
  <c r="G4" i="25"/>
  <c r="G16" i="25"/>
  <c r="G17" i="25"/>
  <c r="D40" i="25"/>
  <c r="D43" i="25"/>
  <c r="M3" i="25"/>
  <c r="M4" i="25"/>
  <c r="G3" i="21"/>
  <c r="G11" i="21"/>
  <c r="J21" i="26"/>
  <c r="J28" i="26"/>
  <c r="J25" i="26"/>
  <c r="P11" i="26"/>
  <c r="J23" i="26"/>
  <c r="G21" i="26"/>
  <c r="G25" i="26"/>
  <c r="M11" i="26"/>
  <c r="G23" i="26"/>
  <c r="G27" i="26"/>
  <c r="G38" i="32"/>
  <c r="J4" i="6"/>
  <c r="P24" i="3"/>
  <c r="J26" i="6"/>
  <c r="P26" i="11"/>
  <c r="M26" i="11"/>
  <c r="P26" i="15"/>
  <c r="M26" i="15"/>
  <c r="P26" i="19"/>
  <c r="M26" i="19"/>
  <c r="J23" i="25"/>
  <c r="J21" i="25"/>
  <c r="J25" i="25"/>
  <c r="P11" i="25"/>
  <c r="G23" i="25"/>
  <c r="G27" i="25"/>
  <c r="G21" i="25"/>
  <c r="G25" i="25"/>
  <c r="M11" i="25"/>
  <c r="J28" i="37"/>
  <c r="G38" i="40"/>
  <c r="P25" i="27"/>
  <c r="P21" i="27"/>
  <c r="M25" i="27"/>
  <c r="M21" i="27"/>
  <c r="J26" i="27"/>
  <c r="J28" i="27"/>
  <c r="G26" i="27"/>
  <c r="G28" i="27"/>
  <c r="M3" i="28"/>
  <c r="M4" i="28"/>
  <c r="G34" i="28"/>
  <c r="P11" i="28"/>
  <c r="M11" i="28"/>
  <c r="J25" i="28"/>
  <c r="J21" i="28"/>
  <c r="G25" i="28"/>
  <c r="G21" i="28"/>
  <c r="P10" i="29"/>
  <c r="P27" i="29"/>
  <c r="P23" i="29"/>
  <c r="M27" i="29"/>
  <c r="M23" i="29"/>
  <c r="G32" i="30"/>
  <c r="J23" i="30"/>
  <c r="J28" i="30"/>
  <c r="G27" i="30"/>
  <c r="G23" i="30"/>
  <c r="G28" i="30"/>
  <c r="G4" i="30"/>
  <c r="G16" i="30"/>
  <c r="G17" i="30"/>
  <c r="D40" i="30"/>
  <c r="D43" i="30"/>
  <c r="P25" i="31"/>
  <c r="P21" i="31"/>
  <c r="M25" i="31"/>
  <c r="M21" i="31"/>
  <c r="J26" i="31"/>
  <c r="J28" i="31"/>
  <c r="G26" i="31"/>
  <c r="D41" i="31"/>
  <c r="D45" i="31"/>
  <c r="M3" i="32"/>
  <c r="M4" i="32"/>
  <c r="G34" i="32"/>
  <c r="P11" i="32"/>
  <c r="M11" i="32"/>
  <c r="J25" i="32"/>
  <c r="J21" i="32"/>
  <c r="G25" i="32"/>
  <c r="G21" i="32"/>
  <c r="P10" i="33"/>
  <c r="P27" i="33"/>
  <c r="P23" i="33"/>
  <c r="M27" i="33"/>
  <c r="M23" i="33"/>
  <c r="G32" i="34"/>
  <c r="J23" i="34"/>
  <c r="J28" i="34"/>
  <c r="G27" i="34"/>
  <c r="G23" i="34"/>
  <c r="G4" i="34"/>
  <c r="G16" i="34"/>
  <c r="G17" i="34"/>
  <c r="D40" i="34"/>
  <c r="D43" i="34"/>
  <c r="J10" i="35"/>
  <c r="C11" i="35"/>
  <c r="P25" i="35"/>
  <c r="P21" i="35"/>
  <c r="M25" i="35"/>
  <c r="M21" i="35"/>
  <c r="J26" i="35"/>
  <c r="J28" i="35"/>
  <c r="G26" i="35"/>
  <c r="D41" i="35"/>
  <c r="M3" i="36"/>
  <c r="M4" i="36"/>
  <c r="G34" i="36"/>
  <c r="P11" i="36"/>
  <c r="M11" i="36"/>
  <c r="J25" i="36"/>
  <c r="J21" i="36"/>
  <c r="G25" i="36"/>
  <c r="G21" i="36"/>
  <c r="P10" i="37"/>
  <c r="P27" i="37"/>
  <c r="P23" i="37"/>
  <c r="M27" i="37"/>
  <c r="M23" i="37"/>
  <c r="G32" i="38"/>
  <c r="J23" i="38"/>
  <c r="G27" i="38"/>
  <c r="G23" i="38"/>
  <c r="G4" i="38"/>
  <c r="G16" i="38"/>
  <c r="G17" i="38"/>
  <c r="D40" i="38"/>
  <c r="D43" i="38"/>
  <c r="J10" i="39"/>
  <c r="C11" i="39"/>
  <c r="P25" i="39"/>
  <c r="P21" i="39"/>
  <c r="M25" i="39"/>
  <c r="M21" i="39"/>
  <c r="J26" i="39"/>
  <c r="J28" i="39"/>
  <c r="G26" i="39"/>
  <c r="G28" i="39"/>
  <c r="M3" i="40"/>
  <c r="M4" i="40"/>
  <c r="G34" i="40"/>
  <c r="P11" i="40"/>
  <c r="M11" i="40"/>
  <c r="J25" i="40"/>
  <c r="J21" i="40"/>
  <c r="G25" i="40"/>
  <c r="G21" i="40"/>
  <c r="P10" i="41"/>
  <c r="P27" i="41"/>
  <c r="P23" i="41"/>
  <c r="M27" i="41"/>
  <c r="M23" i="41"/>
  <c r="G32" i="42"/>
  <c r="J23" i="42"/>
  <c r="G27" i="42"/>
  <c r="G23" i="42"/>
  <c r="G4" i="42"/>
  <c r="G16" i="42"/>
  <c r="G17" i="42"/>
  <c r="D40" i="42"/>
  <c r="D43" i="42"/>
  <c r="J10" i="43"/>
  <c r="C11" i="43"/>
  <c r="P25" i="43"/>
  <c r="P21" i="43"/>
  <c r="M25" i="43"/>
  <c r="M21" i="43"/>
  <c r="J26" i="43"/>
  <c r="J28" i="43"/>
  <c r="G26" i="43"/>
  <c r="D41" i="43"/>
  <c r="M10" i="44"/>
  <c r="J10" i="45"/>
  <c r="J26" i="45"/>
  <c r="G26" i="45"/>
  <c r="J4" i="46"/>
  <c r="M10" i="46"/>
  <c r="G38" i="46"/>
  <c r="J10" i="47"/>
  <c r="J26" i="47"/>
  <c r="G26" i="47"/>
  <c r="G38" i="50"/>
  <c r="J28" i="57"/>
  <c r="G38" i="63"/>
  <c r="G38" i="67"/>
  <c r="G28" i="69"/>
  <c r="G33" i="28"/>
  <c r="G38" i="28"/>
  <c r="P26" i="29"/>
  <c r="P22" i="29"/>
  <c r="P28" i="29"/>
  <c r="M26" i="29"/>
  <c r="M22" i="29"/>
  <c r="M28" i="29"/>
  <c r="G33" i="32"/>
  <c r="D42" i="32"/>
  <c r="P26" i="33"/>
  <c r="P22" i="33"/>
  <c r="P28" i="33"/>
  <c r="M26" i="33"/>
  <c r="M22" i="33"/>
  <c r="M28" i="33"/>
  <c r="G33" i="36"/>
  <c r="D42" i="36"/>
  <c r="P26" i="37"/>
  <c r="P22" i="37"/>
  <c r="P28" i="37"/>
  <c r="M26" i="37"/>
  <c r="M22" i="37"/>
  <c r="M28" i="37"/>
  <c r="J22" i="38"/>
  <c r="G22" i="38"/>
  <c r="G28" i="38"/>
  <c r="G33" i="40"/>
  <c r="D42" i="40"/>
  <c r="P26" i="41"/>
  <c r="P22" i="41"/>
  <c r="P28" i="41"/>
  <c r="M26" i="41"/>
  <c r="M22" i="41"/>
  <c r="D41" i="41"/>
  <c r="D45" i="41"/>
  <c r="J22" i="42"/>
  <c r="J28" i="42"/>
  <c r="G22" i="42"/>
  <c r="G28" i="42"/>
  <c r="G32" i="45"/>
  <c r="G34" i="45"/>
  <c r="J24" i="45"/>
  <c r="G24" i="45"/>
  <c r="G28" i="46"/>
  <c r="G34" i="47"/>
  <c r="G32" i="47"/>
  <c r="P28" i="67"/>
  <c r="P10" i="27"/>
  <c r="P27" i="27"/>
  <c r="P23" i="27"/>
  <c r="M27" i="27"/>
  <c r="M23" i="27"/>
  <c r="G27" i="28"/>
  <c r="P25" i="29"/>
  <c r="M25" i="29"/>
  <c r="D41" i="29"/>
  <c r="D45" i="29"/>
  <c r="G34" i="30"/>
  <c r="P11" i="30"/>
  <c r="M11" i="30"/>
  <c r="J25" i="30"/>
  <c r="G25" i="30"/>
  <c r="P10" i="31"/>
  <c r="P27" i="31"/>
  <c r="P23" i="31"/>
  <c r="M27" i="31"/>
  <c r="M23" i="31"/>
  <c r="G27" i="32"/>
  <c r="P25" i="33"/>
  <c r="M25" i="33"/>
  <c r="G34" i="34"/>
  <c r="P11" i="34"/>
  <c r="M11" i="34"/>
  <c r="J25" i="34"/>
  <c r="G25" i="34"/>
  <c r="P10" i="35"/>
  <c r="P27" i="35"/>
  <c r="P23" i="35"/>
  <c r="M27" i="35"/>
  <c r="M23" i="35"/>
  <c r="G27" i="36"/>
  <c r="P25" i="37"/>
  <c r="M25" i="37"/>
  <c r="P11" i="38"/>
  <c r="M11" i="38"/>
  <c r="J25" i="38"/>
  <c r="G25" i="38"/>
  <c r="P10" i="39"/>
  <c r="P27" i="39"/>
  <c r="P23" i="39"/>
  <c r="M27" i="39"/>
  <c r="M23" i="39"/>
  <c r="G27" i="40"/>
  <c r="P25" i="41"/>
  <c r="M25" i="41"/>
  <c r="P11" i="42"/>
  <c r="M11" i="42"/>
  <c r="J25" i="42"/>
  <c r="G25" i="42"/>
  <c r="P10" i="43"/>
  <c r="P27" i="43"/>
  <c r="M27" i="43"/>
  <c r="J4" i="44"/>
  <c r="P3" i="44"/>
  <c r="P4" i="44"/>
  <c r="P23" i="44"/>
  <c r="P27" i="44"/>
  <c r="P21" i="44"/>
  <c r="P25" i="44"/>
  <c r="M23" i="44"/>
  <c r="D41" i="44"/>
  <c r="D45" i="44"/>
  <c r="M27" i="44"/>
  <c r="M21" i="44"/>
  <c r="M25" i="44"/>
  <c r="G4" i="45"/>
  <c r="G16" i="45"/>
  <c r="G17" i="45"/>
  <c r="D40" i="45"/>
  <c r="D43" i="45"/>
  <c r="M3" i="45"/>
  <c r="M4" i="45"/>
  <c r="P3" i="46"/>
  <c r="P4" i="46"/>
  <c r="P21" i="46"/>
  <c r="P28" i="46"/>
  <c r="P25" i="46"/>
  <c r="P23" i="46"/>
  <c r="P27" i="46"/>
  <c r="P10" i="46"/>
  <c r="M21" i="46"/>
  <c r="D41" i="46"/>
  <c r="D45" i="46"/>
  <c r="M25" i="46"/>
  <c r="M23" i="46"/>
  <c r="M27" i="46"/>
  <c r="M3" i="47"/>
  <c r="M4" i="47"/>
  <c r="G4" i="47"/>
  <c r="G16" i="47"/>
  <c r="G17" i="47"/>
  <c r="D40" i="47"/>
  <c r="D43" i="47"/>
  <c r="J28" i="50"/>
  <c r="G38" i="54"/>
  <c r="G28" i="57"/>
  <c r="G38" i="59"/>
  <c r="J28" i="63"/>
  <c r="J28" i="67"/>
  <c r="P26" i="27"/>
  <c r="M26" i="27"/>
  <c r="P26" i="31"/>
  <c r="M26" i="31"/>
  <c r="P26" i="35"/>
  <c r="M26" i="35"/>
  <c r="J23" i="45"/>
  <c r="J21" i="45"/>
  <c r="J28" i="45"/>
  <c r="J25" i="45"/>
  <c r="P11" i="45"/>
  <c r="G23" i="45"/>
  <c r="G27" i="45"/>
  <c r="G21" i="45"/>
  <c r="G25" i="45"/>
  <c r="M11" i="45"/>
  <c r="J21" i="47"/>
  <c r="J28" i="47"/>
  <c r="J25" i="47"/>
  <c r="P11" i="47"/>
  <c r="J23" i="47"/>
  <c r="G21" i="47"/>
  <c r="G25" i="47"/>
  <c r="M11" i="47"/>
  <c r="G23" i="47"/>
  <c r="G27" i="47"/>
  <c r="G38" i="48"/>
  <c r="J28" i="48"/>
  <c r="D42" i="49"/>
  <c r="J28" i="55"/>
  <c r="J28" i="61"/>
  <c r="J28" i="65"/>
  <c r="J26" i="44"/>
  <c r="J28" i="44"/>
  <c r="G26" i="44"/>
  <c r="G28" i="44"/>
  <c r="P25" i="48"/>
  <c r="P21" i="48"/>
  <c r="P28" i="48"/>
  <c r="M25" i="48"/>
  <c r="M21" i="48"/>
  <c r="J26" i="48"/>
  <c r="G26" i="48"/>
  <c r="G28" i="48"/>
  <c r="M3" i="49"/>
  <c r="M4" i="49"/>
  <c r="G34" i="49"/>
  <c r="P11" i="49"/>
  <c r="M11" i="49"/>
  <c r="J25" i="49"/>
  <c r="J21" i="49"/>
  <c r="J28" i="49"/>
  <c r="G25" i="49"/>
  <c r="G21" i="49"/>
  <c r="P10" i="50"/>
  <c r="P27" i="50"/>
  <c r="P23" i="50"/>
  <c r="M27" i="50"/>
  <c r="M23" i="50"/>
  <c r="G32" i="51"/>
  <c r="J23" i="51"/>
  <c r="J28" i="51"/>
  <c r="G27" i="51"/>
  <c r="G23" i="51"/>
  <c r="G28" i="51"/>
  <c r="G4" i="51"/>
  <c r="G16" i="51"/>
  <c r="G17" i="51"/>
  <c r="D40" i="51"/>
  <c r="D43" i="51"/>
  <c r="P25" i="52"/>
  <c r="P21" i="52"/>
  <c r="M25" i="52"/>
  <c r="M21" i="52"/>
  <c r="J26" i="52"/>
  <c r="J28" i="52"/>
  <c r="G26" i="52"/>
  <c r="D41" i="52"/>
  <c r="D45" i="52"/>
  <c r="M3" i="53"/>
  <c r="M4" i="53"/>
  <c r="G34" i="53"/>
  <c r="P11" i="53"/>
  <c r="M11" i="53"/>
  <c r="J25" i="53"/>
  <c r="J21" i="53"/>
  <c r="J28" i="53"/>
  <c r="G25" i="53"/>
  <c r="G21" i="53"/>
  <c r="P10" i="54"/>
  <c r="P27" i="54"/>
  <c r="P23" i="54"/>
  <c r="M27" i="54"/>
  <c r="M23" i="54"/>
  <c r="G32" i="55"/>
  <c r="J23" i="55"/>
  <c r="G27" i="55"/>
  <c r="G23" i="55"/>
  <c r="G28" i="55"/>
  <c r="G4" i="55"/>
  <c r="G16" i="55"/>
  <c r="G17" i="55"/>
  <c r="D40" i="55"/>
  <c r="D43" i="55"/>
  <c r="P25" i="57"/>
  <c r="P21" i="57"/>
  <c r="M25" i="57"/>
  <c r="M21" i="57"/>
  <c r="D41" i="57"/>
  <c r="D45" i="57"/>
  <c r="M3" i="58"/>
  <c r="M4" i="58"/>
  <c r="G34" i="58"/>
  <c r="P11" i="58"/>
  <c r="M11" i="58"/>
  <c r="J25" i="58"/>
  <c r="J21" i="58"/>
  <c r="J28" i="58"/>
  <c r="G25" i="58"/>
  <c r="G21" i="58"/>
  <c r="P10" i="59"/>
  <c r="P27" i="59"/>
  <c r="P23" i="59"/>
  <c r="M27" i="59"/>
  <c r="M23" i="59"/>
  <c r="G32" i="60"/>
  <c r="J23" i="60"/>
  <c r="J28" i="60"/>
  <c r="G27" i="60"/>
  <c r="G23" i="60"/>
  <c r="G28" i="60"/>
  <c r="G4" i="60"/>
  <c r="G16" i="60"/>
  <c r="G17" i="60"/>
  <c r="D40" i="60"/>
  <c r="D43" i="60"/>
  <c r="P25" i="61"/>
  <c r="P21" i="61"/>
  <c r="M25" i="61"/>
  <c r="M21" i="61"/>
  <c r="J26" i="61"/>
  <c r="G26" i="61"/>
  <c r="G28" i="61"/>
  <c r="M3" i="62"/>
  <c r="M4" i="62"/>
  <c r="G34" i="62"/>
  <c r="P11" i="62"/>
  <c r="M11" i="62"/>
  <c r="J25" i="62"/>
  <c r="J21" i="62"/>
  <c r="J28" i="62"/>
  <c r="G25" i="62"/>
  <c r="G21" i="62"/>
  <c r="P10" i="63"/>
  <c r="P27" i="63"/>
  <c r="P23" i="63"/>
  <c r="M27" i="63"/>
  <c r="M23" i="63"/>
  <c r="G32" i="64"/>
  <c r="J23" i="64"/>
  <c r="J28" i="64"/>
  <c r="G27" i="64"/>
  <c r="G23" i="64"/>
  <c r="G28" i="64"/>
  <c r="G4" i="64"/>
  <c r="G16" i="64"/>
  <c r="G17" i="64"/>
  <c r="D40" i="64"/>
  <c r="D43" i="64"/>
  <c r="C11" i="65"/>
  <c r="P25" i="65"/>
  <c r="P21" i="65"/>
  <c r="M25" i="65"/>
  <c r="M21" i="65"/>
  <c r="J26" i="65"/>
  <c r="G26" i="65"/>
  <c r="G28" i="65"/>
  <c r="M3" i="66"/>
  <c r="M4" i="66"/>
  <c r="G34" i="66"/>
  <c r="G38" i="66"/>
  <c r="P11" i="66"/>
  <c r="M11" i="66"/>
  <c r="J25" i="66"/>
  <c r="J21" i="66"/>
  <c r="G25" i="66"/>
  <c r="G21" i="66"/>
  <c r="P10" i="67"/>
  <c r="P27" i="67"/>
  <c r="P23" i="67"/>
  <c r="M27" i="67"/>
  <c r="M23" i="67"/>
  <c r="M28" i="67"/>
  <c r="G32" i="68"/>
  <c r="J23" i="68"/>
  <c r="J28" i="68"/>
  <c r="G27" i="68"/>
  <c r="G23" i="68"/>
  <c r="G4" i="68"/>
  <c r="G16" i="68"/>
  <c r="G17" i="68"/>
  <c r="D40" i="68"/>
  <c r="D43" i="68"/>
  <c r="J10" i="69"/>
  <c r="C11" i="69"/>
  <c r="P25" i="69"/>
  <c r="P21" i="69"/>
  <c r="M25" i="69"/>
  <c r="M21" i="69"/>
  <c r="J26" i="69"/>
  <c r="J28" i="69"/>
  <c r="G26" i="69"/>
  <c r="D41" i="69"/>
  <c r="M3" i="70"/>
  <c r="M4" i="70"/>
  <c r="M10" i="70"/>
  <c r="G34" i="70"/>
  <c r="G38" i="70"/>
  <c r="M27" i="70"/>
  <c r="J11" i="70"/>
  <c r="J4" i="71"/>
  <c r="P24" i="71"/>
  <c r="M23" i="71"/>
  <c r="M21" i="71"/>
  <c r="M28" i="71"/>
  <c r="M25" i="71"/>
  <c r="G4" i="72"/>
  <c r="G16" i="72"/>
  <c r="G17" i="72"/>
  <c r="D40" i="72"/>
  <c r="D43" i="72"/>
  <c r="M3" i="72"/>
  <c r="M4" i="72"/>
  <c r="G28" i="74"/>
  <c r="G38" i="76"/>
  <c r="J28" i="77"/>
  <c r="J27" i="77"/>
  <c r="P3" i="77"/>
  <c r="P4" i="77"/>
  <c r="J4" i="77"/>
  <c r="G33" i="49"/>
  <c r="G38" i="49"/>
  <c r="P26" i="50"/>
  <c r="P22" i="50"/>
  <c r="P28" i="50"/>
  <c r="M26" i="50"/>
  <c r="M22" i="50"/>
  <c r="M28" i="50"/>
  <c r="G33" i="53"/>
  <c r="G38" i="53"/>
  <c r="P26" i="54"/>
  <c r="P22" i="54"/>
  <c r="M26" i="54"/>
  <c r="M22" i="54"/>
  <c r="D41" i="54"/>
  <c r="D45" i="54"/>
  <c r="G33" i="58"/>
  <c r="G38" i="58"/>
  <c r="P26" i="59"/>
  <c r="P22" i="59"/>
  <c r="P28" i="59"/>
  <c r="M26" i="59"/>
  <c r="M28" i="59"/>
  <c r="M22" i="59"/>
  <c r="D41" i="59"/>
  <c r="D45" i="59"/>
  <c r="G33" i="62"/>
  <c r="G38" i="62"/>
  <c r="P26" i="63"/>
  <c r="P22" i="63"/>
  <c r="P28" i="63"/>
  <c r="M26" i="63"/>
  <c r="M22" i="63"/>
  <c r="M28" i="63"/>
  <c r="M22" i="70"/>
  <c r="M26" i="70"/>
  <c r="M28" i="70"/>
  <c r="M21" i="72"/>
  <c r="M25" i="72"/>
  <c r="M23" i="72"/>
  <c r="M27" i="72"/>
  <c r="M10" i="72"/>
  <c r="P10" i="48"/>
  <c r="P27" i="48"/>
  <c r="P23" i="48"/>
  <c r="M27" i="48"/>
  <c r="M23" i="48"/>
  <c r="G27" i="49"/>
  <c r="P25" i="50"/>
  <c r="M25" i="50"/>
  <c r="G34" i="51"/>
  <c r="P11" i="51"/>
  <c r="M11" i="51"/>
  <c r="J25" i="51"/>
  <c r="G25" i="51"/>
  <c r="P10" i="52"/>
  <c r="P27" i="52"/>
  <c r="P23" i="52"/>
  <c r="M27" i="52"/>
  <c r="M23" i="52"/>
  <c r="G27" i="53"/>
  <c r="P25" i="54"/>
  <c r="P28" i="54"/>
  <c r="M25" i="54"/>
  <c r="G34" i="55"/>
  <c r="P11" i="55"/>
  <c r="M11" i="55"/>
  <c r="J25" i="55"/>
  <c r="G25" i="55"/>
  <c r="P10" i="57"/>
  <c r="P27" i="57"/>
  <c r="P23" i="57"/>
  <c r="M27" i="57"/>
  <c r="M23" i="57"/>
  <c r="G27" i="58"/>
  <c r="P25" i="59"/>
  <c r="M25" i="59"/>
  <c r="G34" i="60"/>
  <c r="P11" i="60"/>
  <c r="M11" i="60"/>
  <c r="J25" i="60"/>
  <c r="G25" i="60"/>
  <c r="P10" i="61"/>
  <c r="P27" i="61"/>
  <c r="P23" i="61"/>
  <c r="M27" i="61"/>
  <c r="M23" i="61"/>
  <c r="G27" i="62"/>
  <c r="P25" i="63"/>
  <c r="M25" i="63"/>
  <c r="G34" i="64"/>
  <c r="P11" i="64"/>
  <c r="M11" i="64"/>
  <c r="J25" i="64"/>
  <c r="G25" i="64"/>
  <c r="P10" i="65"/>
  <c r="P27" i="65"/>
  <c r="P23" i="65"/>
  <c r="M27" i="65"/>
  <c r="M23" i="65"/>
  <c r="J23" i="66"/>
  <c r="G27" i="66"/>
  <c r="G23" i="66"/>
  <c r="P25" i="67"/>
  <c r="M25" i="67"/>
  <c r="G34" i="68"/>
  <c r="P11" i="68"/>
  <c r="M11" i="68"/>
  <c r="J25" i="68"/>
  <c r="G25" i="68"/>
  <c r="P10" i="69"/>
  <c r="P27" i="69"/>
  <c r="P23" i="69"/>
  <c r="M27" i="69"/>
  <c r="M23" i="69"/>
  <c r="M24" i="70"/>
  <c r="G23" i="70"/>
  <c r="G28" i="70"/>
  <c r="G27" i="70"/>
  <c r="P27" i="71"/>
  <c r="P3" i="72"/>
  <c r="P4" i="72"/>
  <c r="J4" i="72"/>
  <c r="J27" i="72"/>
  <c r="G22" i="72"/>
  <c r="G26" i="72"/>
  <c r="C11" i="72"/>
  <c r="G24" i="72"/>
  <c r="J11" i="72"/>
  <c r="P26" i="48"/>
  <c r="M26" i="48"/>
  <c r="P26" i="52"/>
  <c r="M26" i="52"/>
  <c r="P26" i="57"/>
  <c r="M26" i="57"/>
  <c r="P26" i="61"/>
  <c r="M26" i="61"/>
  <c r="P26" i="65"/>
  <c r="M26" i="65"/>
  <c r="P26" i="69"/>
  <c r="M26" i="69"/>
  <c r="P3" i="71"/>
  <c r="P4" i="71"/>
  <c r="P21" i="71"/>
  <c r="P25" i="71"/>
  <c r="G23" i="73"/>
  <c r="G27" i="73"/>
  <c r="G24" i="73"/>
  <c r="J11" i="73"/>
  <c r="G21" i="73"/>
  <c r="G25" i="73"/>
  <c r="M11" i="73"/>
  <c r="G22" i="73"/>
  <c r="G26" i="73"/>
  <c r="C11" i="73"/>
  <c r="D42" i="75"/>
  <c r="P3" i="79"/>
  <c r="P4" i="79"/>
  <c r="J4" i="79"/>
  <c r="J27" i="79"/>
  <c r="J10" i="71"/>
  <c r="C11" i="71"/>
  <c r="J26" i="71"/>
  <c r="J28" i="71"/>
  <c r="G26" i="71"/>
  <c r="G3" i="73"/>
  <c r="P25" i="74"/>
  <c r="P21" i="74"/>
  <c r="M25" i="74"/>
  <c r="M21" i="74"/>
  <c r="D41" i="74"/>
  <c r="D45" i="74"/>
  <c r="M3" i="75"/>
  <c r="M4" i="75"/>
  <c r="G34" i="75"/>
  <c r="P11" i="75"/>
  <c r="M11" i="75"/>
  <c r="J25" i="75"/>
  <c r="J21" i="75"/>
  <c r="G25" i="75"/>
  <c r="G21" i="75"/>
  <c r="P10" i="76"/>
  <c r="P27" i="76"/>
  <c r="P23" i="76"/>
  <c r="M27" i="76"/>
  <c r="M23" i="76"/>
  <c r="J23" i="77"/>
  <c r="G27" i="77"/>
  <c r="G23" i="77"/>
  <c r="G4" i="77"/>
  <c r="G16" i="77"/>
  <c r="G17" i="77"/>
  <c r="D40" i="77"/>
  <c r="D43" i="77"/>
  <c r="G32" i="78"/>
  <c r="J23" i="78"/>
  <c r="J28" i="78"/>
  <c r="G27" i="78"/>
  <c r="G23" i="78"/>
  <c r="G4" i="78"/>
  <c r="G16" i="78"/>
  <c r="G17" i="78"/>
  <c r="D40" i="78"/>
  <c r="D43" i="78"/>
  <c r="G3" i="79"/>
  <c r="J10" i="80"/>
  <c r="C11" i="80"/>
  <c r="P25" i="80"/>
  <c r="P21" i="80"/>
  <c r="M25" i="80"/>
  <c r="M21" i="80"/>
  <c r="J26" i="80"/>
  <c r="J21" i="80"/>
  <c r="J28" i="80"/>
  <c r="G24" i="80"/>
  <c r="P27" i="81"/>
  <c r="J21" i="82"/>
  <c r="J25" i="82"/>
  <c r="P11" i="82"/>
  <c r="J22" i="82"/>
  <c r="J26" i="82"/>
  <c r="J10" i="82"/>
  <c r="J23" i="82"/>
  <c r="M3" i="82"/>
  <c r="M4" i="82"/>
  <c r="G4" i="82"/>
  <c r="G16" i="82"/>
  <c r="G17" i="82"/>
  <c r="D40" i="82"/>
  <c r="D43" i="82"/>
  <c r="G21" i="83"/>
  <c r="G25" i="83"/>
  <c r="M11" i="83"/>
  <c r="G22" i="83"/>
  <c r="G26" i="83"/>
  <c r="C11" i="83"/>
  <c r="G23" i="83"/>
  <c r="G27" i="83"/>
  <c r="J21" i="84"/>
  <c r="J25" i="84"/>
  <c r="P11" i="84"/>
  <c r="J22" i="84"/>
  <c r="J26" i="84"/>
  <c r="J10" i="84"/>
  <c r="J23" i="84"/>
  <c r="M3" i="84"/>
  <c r="M4" i="84"/>
  <c r="G4" i="84"/>
  <c r="G16" i="84"/>
  <c r="G17" i="84"/>
  <c r="D40" i="84"/>
  <c r="D43" i="84"/>
  <c r="J28" i="90"/>
  <c r="D42" i="74"/>
  <c r="G33" i="75"/>
  <c r="G38" i="75"/>
  <c r="P26" i="76"/>
  <c r="P22" i="76"/>
  <c r="P28" i="76"/>
  <c r="M26" i="76"/>
  <c r="M22" i="76"/>
  <c r="M28" i="76"/>
  <c r="J10" i="77"/>
  <c r="C11" i="77"/>
  <c r="J26" i="77"/>
  <c r="J22" i="77"/>
  <c r="G26" i="77"/>
  <c r="G22" i="77"/>
  <c r="G28" i="77"/>
  <c r="P21" i="81"/>
  <c r="P25" i="81"/>
  <c r="G21" i="85"/>
  <c r="G25" i="85"/>
  <c r="M11" i="85"/>
  <c r="G22" i="85"/>
  <c r="G26" i="85"/>
  <c r="C11" i="85"/>
  <c r="G23" i="85"/>
  <c r="G27" i="85"/>
  <c r="P10" i="74"/>
  <c r="P27" i="74"/>
  <c r="M27" i="74"/>
  <c r="G27" i="75"/>
  <c r="P25" i="76"/>
  <c r="M25" i="76"/>
  <c r="P11" i="77"/>
  <c r="M11" i="77"/>
  <c r="J25" i="77"/>
  <c r="G25" i="77"/>
  <c r="G34" i="78"/>
  <c r="P11" i="78"/>
  <c r="M11" i="78"/>
  <c r="J25" i="78"/>
  <c r="G25" i="78"/>
  <c r="G28" i="78"/>
  <c r="G11" i="79"/>
  <c r="P10" i="80"/>
  <c r="P27" i="80"/>
  <c r="P23" i="80"/>
  <c r="M27" i="80"/>
  <c r="M23" i="80"/>
  <c r="J24" i="80"/>
  <c r="G27" i="80"/>
  <c r="J4" i="81"/>
  <c r="P24" i="81"/>
  <c r="J21" i="81"/>
  <c r="J25" i="81"/>
  <c r="J22" i="81"/>
  <c r="J26" i="81"/>
  <c r="J10" i="81"/>
  <c r="G21" i="81"/>
  <c r="G25" i="81"/>
  <c r="M11" i="81"/>
  <c r="G22" i="81"/>
  <c r="G26" i="81"/>
  <c r="C11" i="81"/>
  <c r="G21" i="82"/>
  <c r="G25" i="82"/>
  <c r="M11" i="82"/>
  <c r="G22" i="82"/>
  <c r="G26" i="82"/>
  <c r="C11" i="82"/>
  <c r="G23" i="82"/>
  <c r="G27" i="82"/>
  <c r="J11" i="83"/>
  <c r="M3" i="83"/>
  <c r="M4" i="83"/>
  <c r="G4" i="83"/>
  <c r="G16" i="83"/>
  <c r="G17" i="83"/>
  <c r="D40" i="83"/>
  <c r="D43" i="83"/>
  <c r="G21" i="84"/>
  <c r="G25" i="84"/>
  <c r="M11" i="84"/>
  <c r="G22" i="84"/>
  <c r="G26" i="84"/>
  <c r="C11" i="84"/>
  <c r="G23" i="84"/>
  <c r="G27" i="84"/>
  <c r="P26" i="80"/>
  <c r="M26" i="80"/>
  <c r="J23" i="80"/>
  <c r="G22" i="80"/>
  <c r="D41" i="80"/>
  <c r="G26" i="80"/>
  <c r="G28" i="80"/>
  <c r="J11" i="85"/>
  <c r="M3" i="85"/>
  <c r="M4" i="85"/>
  <c r="G4" i="85"/>
  <c r="G16" i="85"/>
  <c r="G17" i="85"/>
  <c r="D40" i="85"/>
  <c r="D43" i="85"/>
  <c r="M3" i="86"/>
  <c r="M4" i="86"/>
  <c r="G4" i="86"/>
  <c r="G16" i="86"/>
  <c r="G17" i="86"/>
  <c r="D40" i="86"/>
  <c r="D43" i="86"/>
  <c r="M3" i="87"/>
  <c r="M4" i="87"/>
  <c r="G4" i="87"/>
  <c r="G16" i="87"/>
  <c r="G17" i="87"/>
  <c r="D40" i="87"/>
  <c r="D43" i="87"/>
  <c r="M3" i="88"/>
  <c r="M4" i="88"/>
  <c r="G4" i="88"/>
  <c r="G16" i="88"/>
  <c r="G17" i="88"/>
  <c r="D40" i="88"/>
  <c r="D43" i="88"/>
  <c r="M3" i="89"/>
  <c r="M4" i="89"/>
  <c r="G4" i="89"/>
  <c r="G16" i="89"/>
  <c r="G17" i="89"/>
  <c r="D40" i="89"/>
  <c r="D43" i="89"/>
  <c r="G11" i="89"/>
  <c r="P10" i="90"/>
  <c r="P27" i="90"/>
  <c r="P23" i="90"/>
  <c r="M27" i="90"/>
  <c r="M23" i="90"/>
  <c r="J10" i="91"/>
  <c r="J24" i="91"/>
  <c r="G23" i="92"/>
  <c r="G27" i="92"/>
  <c r="G21" i="92"/>
  <c r="G25" i="92"/>
  <c r="M11" i="92"/>
  <c r="G22" i="92"/>
  <c r="G26" i="92"/>
  <c r="C11" i="92"/>
  <c r="J3" i="85"/>
  <c r="J3" i="86"/>
  <c r="J23" i="86"/>
  <c r="G27" i="86"/>
  <c r="G23" i="86"/>
  <c r="J3" i="87"/>
  <c r="J23" i="87"/>
  <c r="G27" i="87"/>
  <c r="G23" i="87"/>
  <c r="J3" i="88"/>
  <c r="J23" i="88"/>
  <c r="G27" i="88"/>
  <c r="G23" i="88"/>
  <c r="J3" i="89"/>
  <c r="P26" i="90"/>
  <c r="P22" i="90"/>
  <c r="M26" i="90"/>
  <c r="M22" i="90"/>
  <c r="M28" i="90"/>
  <c r="J23" i="90"/>
  <c r="G27" i="90"/>
  <c r="G23" i="90"/>
  <c r="G28" i="90"/>
  <c r="J23" i="91"/>
  <c r="G21" i="91"/>
  <c r="G25" i="91"/>
  <c r="M11" i="91"/>
  <c r="G4" i="91"/>
  <c r="G16" i="91"/>
  <c r="G17" i="91"/>
  <c r="D40" i="91"/>
  <c r="D43" i="91"/>
  <c r="M3" i="91"/>
  <c r="M4" i="91"/>
  <c r="J10" i="86"/>
  <c r="C11" i="86"/>
  <c r="J26" i="86"/>
  <c r="J22" i="86"/>
  <c r="G26" i="86"/>
  <c r="G22" i="86"/>
  <c r="J10" i="87"/>
  <c r="C11" i="87"/>
  <c r="J26" i="87"/>
  <c r="J22" i="87"/>
  <c r="G26" i="87"/>
  <c r="G22" i="87"/>
  <c r="J10" i="88"/>
  <c r="C11" i="88"/>
  <c r="J26" i="88"/>
  <c r="J22" i="88"/>
  <c r="G26" i="88"/>
  <c r="G22" i="88"/>
  <c r="J10" i="90"/>
  <c r="C11" i="90"/>
  <c r="P25" i="90"/>
  <c r="P28" i="90"/>
  <c r="M25" i="90"/>
  <c r="J26" i="90"/>
  <c r="G26" i="90"/>
  <c r="G33" i="91"/>
  <c r="G38" i="91"/>
  <c r="G24" i="91"/>
  <c r="J11" i="92"/>
  <c r="D42" i="94"/>
  <c r="P11" i="86"/>
  <c r="M11" i="86"/>
  <c r="J25" i="86"/>
  <c r="G25" i="86"/>
  <c r="P11" i="87"/>
  <c r="M11" i="87"/>
  <c r="J25" i="87"/>
  <c r="G25" i="87"/>
  <c r="G28" i="87"/>
  <c r="P11" i="88"/>
  <c r="M11" i="88"/>
  <c r="J25" i="88"/>
  <c r="G25" i="88"/>
  <c r="J21" i="91"/>
  <c r="J25" i="91"/>
  <c r="P11" i="91"/>
  <c r="G24" i="92"/>
  <c r="J10" i="93"/>
  <c r="C11" i="93"/>
  <c r="J26" i="93"/>
  <c r="J22" i="93"/>
  <c r="G26" i="93"/>
  <c r="G22" i="93"/>
  <c r="J26" i="94"/>
  <c r="J22" i="94"/>
  <c r="G26" i="94"/>
  <c r="G22" i="94"/>
  <c r="G21" i="95"/>
  <c r="G25" i="95"/>
  <c r="M11" i="95"/>
  <c r="M3" i="92"/>
  <c r="M4" i="92"/>
  <c r="M3" i="93"/>
  <c r="M4" i="93"/>
  <c r="P11" i="93"/>
  <c r="M11" i="93"/>
  <c r="J25" i="93"/>
  <c r="J21" i="93"/>
  <c r="G25" i="93"/>
  <c r="G21" i="93"/>
  <c r="M3" i="94"/>
  <c r="M4" i="94"/>
  <c r="G34" i="94"/>
  <c r="G38" i="94"/>
  <c r="P11" i="94"/>
  <c r="M11" i="94"/>
  <c r="J25" i="94"/>
  <c r="J21" i="94"/>
  <c r="G25" i="94"/>
  <c r="G21" i="94"/>
  <c r="G34" i="95"/>
  <c r="G24" i="95"/>
  <c r="J27" i="96"/>
  <c r="G38" i="98"/>
  <c r="G33" i="95"/>
  <c r="G38" i="95"/>
  <c r="J11" i="95"/>
  <c r="G23" i="95"/>
  <c r="G33" i="96"/>
  <c r="J21" i="96"/>
  <c r="J25" i="96"/>
  <c r="P11" i="96"/>
  <c r="J22" i="96"/>
  <c r="G21" i="96"/>
  <c r="G25" i="96"/>
  <c r="M11" i="96"/>
  <c r="G22" i="96"/>
  <c r="G26" i="96"/>
  <c r="G27" i="93"/>
  <c r="G27" i="94"/>
  <c r="G27" i="95"/>
  <c r="G22" i="95"/>
  <c r="G32" i="96"/>
  <c r="J26" i="96"/>
  <c r="G27" i="96"/>
  <c r="J23" i="97"/>
  <c r="G27" i="97"/>
  <c r="G23" i="97"/>
  <c r="J10" i="97"/>
  <c r="C11" i="97"/>
  <c r="J26" i="97"/>
  <c r="J22" i="97"/>
  <c r="J28" i="97"/>
  <c r="G26" i="97"/>
  <c r="G22" i="97"/>
  <c r="J26" i="98"/>
  <c r="J22" i="98"/>
  <c r="J28" i="98"/>
  <c r="G26" i="98"/>
  <c r="G22" i="98"/>
  <c r="G28" i="98"/>
  <c r="P11" i="97"/>
  <c r="M11" i="97"/>
  <c r="J25" i="97"/>
  <c r="G25" i="97"/>
  <c r="D42" i="98"/>
  <c r="P11" i="98"/>
  <c r="M11" i="98"/>
  <c r="J25" i="98"/>
  <c r="G25" i="98"/>
  <c r="G11" i="99"/>
  <c r="G23" i="103"/>
  <c r="G27" i="103"/>
  <c r="G24" i="103"/>
  <c r="J11" i="103"/>
  <c r="G21" i="103"/>
  <c r="G25" i="103"/>
  <c r="M11" i="103"/>
  <c r="G22" i="103"/>
  <c r="G26" i="103"/>
  <c r="C11" i="103"/>
  <c r="G11" i="100"/>
  <c r="J21" i="101"/>
  <c r="J25" i="101"/>
  <c r="P11" i="101"/>
  <c r="J22" i="101"/>
  <c r="J26" i="101"/>
  <c r="J10" i="101"/>
  <c r="G21" i="101"/>
  <c r="G25" i="101"/>
  <c r="M11" i="101"/>
  <c r="G22" i="101"/>
  <c r="G26" i="101"/>
  <c r="C11" i="101"/>
  <c r="G23" i="102"/>
  <c r="G27" i="102"/>
  <c r="G24" i="102"/>
  <c r="J11" i="102"/>
  <c r="G21" i="102"/>
  <c r="G25" i="102"/>
  <c r="M11" i="102"/>
  <c r="G22" i="102"/>
  <c r="G26" i="102"/>
  <c r="C11" i="102"/>
  <c r="G3" i="102"/>
  <c r="G3" i="103"/>
  <c r="J10" i="104"/>
  <c r="C11" i="104"/>
  <c r="J24" i="104"/>
  <c r="G27" i="104"/>
  <c r="J21" i="105"/>
  <c r="J28" i="105"/>
  <c r="J25" i="105"/>
  <c r="P11" i="105"/>
  <c r="J22" i="105"/>
  <c r="J26" i="105"/>
  <c r="J10" i="105"/>
  <c r="J23" i="105"/>
  <c r="G21" i="106"/>
  <c r="G25" i="106"/>
  <c r="M11" i="106"/>
  <c r="G22" i="106"/>
  <c r="G26" i="106"/>
  <c r="C11" i="106"/>
  <c r="G23" i="106"/>
  <c r="G27" i="106"/>
  <c r="J21" i="107"/>
  <c r="J25" i="107"/>
  <c r="P11" i="107"/>
  <c r="J22" i="107"/>
  <c r="J26" i="107"/>
  <c r="J10" i="107"/>
  <c r="J23" i="107"/>
  <c r="G21" i="108"/>
  <c r="G25" i="108"/>
  <c r="M11" i="108"/>
  <c r="G22" i="108"/>
  <c r="G26" i="108"/>
  <c r="C11" i="108"/>
  <c r="G23" i="108"/>
  <c r="G27" i="108"/>
  <c r="M3" i="109"/>
  <c r="M4" i="109"/>
  <c r="G4" i="109"/>
  <c r="G16" i="109"/>
  <c r="G17" i="109"/>
  <c r="D40" i="109"/>
  <c r="D43" i="109"/>
  <c r="J23" i="104"/>
  <c r="G21" i="104"/>
  <c r="G25" i="104"/>
  <c r="M11" i="104"/>
  <c r="G24" i="104"/>
  <c r="G21" i="105"/>
  <c r="G25" i="105"/>
  <c r="M11" i="105"/>
  <c r="G22" i="105"/>
  <c r="G26" i="105"/>
  <c r="C11" i="105"/>
  <c r="G23" i="105"/>
  <c r="G27" i="105"/>
  <c r="J11" i="106"/>
  <c r="G21" i="107"/>
  <c r="G25" i="107"/>
  <c r="M11" i="107"/>
  <c r="G22" i="107"/>
  <c r="G26" i="107"/>
  <c r="C11" i="107"/>
  <c r="G23" i="107"/>
  <c r="G27" i="107"/>
  <c r="J11" i="108"/>
  <c r="J21" i="104"/>
  <c r="J25" i="104"/>
  <c r="P11" i="104"/>
  <c r="G24" i="108"/>
  <c r="G11" i="109"/>
  <c r="M6" i="110"/>
  <c r="P6" i="110"/>
  <c r="P31" i="110"/>
  <c r="L131" i="110"/>
  <c r="C53" i="110"/>
  <c r="F53" i="110"/>
  <c r="F71" i="110"/>
  <c r="L128" i="110"/>
  <c r="F124" i="110"/>
  <c r="L130" i="110"/>
  <c r="F93" i="110"/>
  <c r="L129" i="110"/>
  <c r="L134" i="110"/>
  <c r="J28" i="3"/>
  <c r="G34" i="105"/>
  <c r="G32" i="105"/>
  <c r="G33" i="105"/>
  <c r="P3" i="88"/>
  <c r="P4" i="88"/>
  <c r="J4" i="88"/>
  <c r="J27" i="88"/>
  <c r="J28" i="88"/>
  <c r="M24" i="82"/>
  <c r="M10" i="82"/>
  <c r="M21" i="82"/>
  <c r="M25" i="82"/>
  <c r="M22" i="82"/>
  <c r="M26" i="82"/>
  <c r="M27" i="82"/>
  <c r="M23" i="82"/>
  <c r="P21" i="75"/>
  <c r="P25" i="75"/>
  <c r="P22" i="75"/>
  <c r="P26" i="75"/>
  <c r="P23" i="75"/>
  <c r="P27" i="75"/>
  <c r="P10" i="75"/>
  <c r="P24" i="75"/>
  <c r="P23" i="68"/>
  <c r="P27" i="68"/>
  <c r="P10" i="68"/>
  <c r="P24" i="68"/>
  <c r="P21" i="68"/>
  <c r="P28" i="68"/>
  <c r="P25" i="68"/>
  <c r="P22" i="68"/>
  <c r="P26" i="68"/>
  <c r="P23" i="60"/>
  <c r="P27" i="60"/>
  <c r="P10" i="60"/>
  <c r="P24" i="60"/>
  <c r="P21" i="60"/>
  <c r="P28" i="60"/>
  <c r="P25" i="60"/>
  <c r="P22" i="60"/>
  <c r="P26" i="60"/>
  <c r="M21" i="53"/>
  <c r="M25" i="53"/>
  <c r="M22" i="53"/>
  <c r="M26" i="53"/>
  <c r="M23" i="53"/>
  <c r="M27" i="53"/>
  <c r="M24" i="53"/>
  <c r="M10" i="53"/>
  <c r="M21" i="49"/>
  <c r="M25" i="49"/>
  <c r="M22" i="49"/>
  <c r="M26" i="49"/>
  <c r="M23" i="49"/>
  <c r="M27" i="49"/>
  <c r="M24" i="49"/>
  <c r="M10" i="49"/>
  <c r="G28" i="52"/>
  <c r="M23" i="38"/>
  <c r="M27" i="38"/>
  <c r="M24" i="38"/>
  <c r="M10" i="38"/>
  <c r="M21" i="38"/>
  <c r="M25" i="38"/>
  <c r="M22" i="38"/>
  <c r="M26" i="38"/>
  <c r="P23" i="18"/>
  <c r="P27" i="18"/>
  <c r="P10" i="18"/>
  <c r="P24" i="18"/>
  <c r="P21" i="18"/>
  <c r="P25" i="18"/>
  <c r="P22" i="18"/>
  <c r="P26" i="18"/>
  <c r="M23" i="14"/>
  <c r="M27" i="14"/>
  <c r="M24" i="14"/>
  <c r="M10" i="14"/>
  <c r="M21" i="14"/>
  <c r="M25" i="14"/>
  <c r="M22" i="14"/>
  <c r="M26" i="14"/>
  <c r="M24" i="3"/>
  <c r="M23" i="3"/>
  <c r="M27" i="3"/>
  <c r="M25" i="3"/>
  <c r="M22" i="3"/>
  <c r="M10" i="3"/>
  <c r="M21" i="3"/>
  <c r="D41" i="3"/>
  <c r="M26" i="3"/>
  <c r="P24" i="6"/>
  <c r="P10" i="6"/>
  <c r="P26" i="6"/>
  <c r="P21" i="6"/>
  <c r="P23" i="6"/>
  <c r="P27" i="6"/>
  <c r="P25" i="6"/>
  <c r="P22" i="6"/>
  <c r="P24" i="104"/>
  <c r="P25" i="104"/>
  <c r="P21" i="104"/>
  <c r="P26" i="104"/>
  <c r="P22" i="104"/>
  <c r="P27" i="104"/>
  <c r="P10" i="104"/>
  <c r="P23" i="104"/>
  <c r="J21" i="106"/>
  <c r="J25" i="106"/>
  <c r="P11" i="106"/>
  <c r="J22" i="106"/>
  <c r="J26" i="106"/>
  <c r="J10" i="106"/>
  <c r="J23" i="106"/>
  <c r="J24" i="106"/>
  <c r="G28" i="105"/>
  <c r="M24" i="104"/>
  <c r="M10" i="104"/>
  <c r="M22" i="104"/>
  <c r="M27" i="104"/>
  <c r="M23" i="104"/>
  <c r="M25" i="104"/>
  <c r="M21" i="104"/>
  <c r="M26" i="104"/>
  <c r="G34" i="108"/>
  <c r="G32" i="108"/>
  <c r="G33" i="108"/>
  <c r="J28" i="107"/>
  <c r="G28" i="106"/>
  <c r="G4" i="103"/>
  <c r="G16" i="103"/>
  <c r="G17" i="103"/>
  <c r="D40" i="103"/>
  <c r="D43" i="103"/>
  <c r="M3" i="103"/>
  <c r="M4" i="103"/>
  <c r="J23" i="102"/>
  <c r="J24" i="102"/>
  <c r="J21" i="102"/>
  <c r="J25" i="102"/>
  <c r="P11" i="102"/>
  <c r="J22" i="102"/>
  <c r="J26" i="102"/>
  <c r="J10" i="102"/>
  <c r="G32" i="101"/>
  <c r="G33" i="101"/>
  <c r="G34" i="101"/>
  <c r="G22" i="100"/>
  <c r="G26" i="100"/>
  <c r="C11" i="100"/>
  <c r="G25" i="100"/>
  <c r="G21" i="100"/>
  <c r="G27" i="100"/>
  <c r="M11" i="100"/>
  <c r="G23" i="100"/>
  <c r="J11" i="100"/>
  <c r="G24" i="100"/>
  <c r="M22" i="103"/>
  <c r="M26" i="103"/>
  <c r="M23" i="103"/>
  <c r="M27" i="103"/>
  <c r="M24" i="103"/>
  <c r="M10" i="103"/>
  <c r="M21" i="103"/>
  <c r="M25" i="103"/>
  <c r="P24" i="97"/>
  <c r="P21" i="97"/>
  <c r="P25" i="97"/>
  <c r="P22" i="97"/>
  <c r="P26" i="97"/>
  <c r="P23" i="97"/>
  <c r="P27" i="97"/>
  <c r="P10" i="97"/>
  <c r="D42" i="96"/>
  <c r="G38" i="96"/>
  <c r="M24" i="96"/>
  <c r="M10" i="96"/>
  <c r="M22" i="96"/>
  <c r="M27" i="96"/>
  <c r="M23" i="96"/>
  <c r="M25" i="96"/>
  <c r="M21" i="96"/>
  <c r="M26" i="96"/>
  <c r="P24" i="96"/>
  <c r="P25" i="96"/>
  <c r="P21" i="96"/>
  <c r="P26" i="96"/>
  <c r="P22" i="96"/>
  <c r="P27" i="96"/>
  <c r="P10" i="96"/>
  <c r="P23" i="96"/>
  <c r="G28" i="94"/>
  <c r="M22" i="94"/>
  <c r="M26" i="94"/>
  <c r="M23" i="94"/>
  <c r="M27" i="94"/>
  <c r="M24" i="94"/>
  <c r="M10" i="94"/>
  <c r="M21" i="94"/>
  <c r="D41" i="94"/>
  <c r="D45" i="94"/>
  <c r="M25" i="94"/>
  <c r="G28" i="93"/>
  <c r="M22" i="93"/>
  <c r="M26" i="93"/>
  <c r="M23" i="93"/>
  <c r="M27" i="93"/>
  <c r="M24" i="93"/>
  <c r="M10" i="93"/>
  <c r="M21" i="93"/>
  <c r="M25" i="93"/>
  <c r="M24" i="95"/>
  <c r="M21" i="95"/>
  <c r="M26" i="95"/>
  <c r="M22" i="95"/>
  <c r="M27" i="95"/>
  <c r="M23" i="95"/>
  <c r="M10" i="95"/>
  <c r="M25" i="95"/>
  <c r="G34" i="90"/>
  <c r="G32" i="90"/>
  <c r="G33" i="90"/>
  <c r="G34" i="87"/>
  <c r="G32" i="87"/>
  <c r="G33" i="87"/>
  <c r="M24" i="91"/>
  <c r="M10" i="91"/>
  <c r="M22" i="91"/>
  <c r="M27" i="91"/>
  <c r="M23" i="91"/>
  <c r="M25" i="91"/>
  <c r="M21" i="91"/>
  <c r="M26" i="91"/>
  <c r="P3" i="85"/>
  <c r="P4" i="85"/>
  <c r="J4" i="85"/>
  <c r="J27" i="85"/>
  <c r="M24" i="84"/>
  <c r="M10" i="84"/>
  <c r="M21" i="84"/>
  <c r="M25" i="84"/>
  <c r="M22" i="84"/>
  <c r="M26" i="84"/>
  <c r="M27" i="84"/>
  <c r="M23" i="84"/>
  <c r="G34" i="82"/>
  <c r="G32" i="82"/>
  <c r="G33" i="82"/>
  <c r="J28" i="81"/>
  <c r="J28" i="82"/>
  <c r="G38" i="78"/>
  <c r="D42" i="78"/>
  <c r="J28" i="75"/>
  <c r="P28" i="74"/>
  <c r="M22" i="73"/>
  <c r="M26" i="73"/>
  <c r="M23" i="73"/>
  <c r="M27" i="73"/>
  <c r="M24" i="73"/>
  <c r="M10" i="73"/>
  <c r="M21" i="73"/>
  <c r="M25" i="73"/>
  <c r="P28" i="71"/>
  <c r="D41" i="76"/>
  <c r="D45" i="76"/>
  <c r="P23" i="55"/>
  <c r="P27" i="55"/>
  <c r="P10" i="55"/>
  <c r="P24" i="55"/>
  <c r="P21" i="55"/>
  <c r="P25" i="55"/>
  <c r="P22" i="55"/>
  <c r="P26" i="55"/>
  <c r="M23" i="51"/>
  <c r="M27" i="51"/>
  <c r="M24" i="51"/>
  <c r="M10" i="51"/>
  <c r="M21" i="51"/>
  <c r="M25" i="51"/>
  <c r="M22" i="51"/>
  <c r="M26" i="51"/>
  <c r="M28" i="69"/>
  <c r="G32" i="69"/>
  <c r="G33" i="69"/>
  <c r="G34" i="69"/>
  <c r="G28" i="66"/>
  <c r="M21" i="66"/>
  <c r="D41" i="66"/>
  <c r="D45" i="66"/>
  <c r="M25" i="66"/>
  <c r="M22" i="66"/>
  <c r="M26" i="66"/>
  <c r="M23" i="66"/>
  <c r="M27" i="66"/>
  <c r="M24" i="66"/>
  <c r="M10" i="66"/>
  <c r="P28" i="65"/>
  <c r="P21" i="53"/>
  <c r="P25" i="53"/>
  <c r="P22" i="53"/>
  <c r="P26" i="53"/>
  <c r="P23" i="53"/>
  <c r="P27" i="53"/>
  <c r="P10" i="53"/>
  <c r="P24" i="53"/>
  <c r="P21" i="49"/>
  <c r="P25" i="49"/>
  <c r="P22" i="49"/>
  <c r="P26" i="49"/>
  <c r="P23" i="49"/>
  <c r="P27" i="49"/>
  <c r="P10" i="49"/>
  <c r="P24" i="49"/>
  <c r="D42" i="70"/>
  <c r="M28" i="54"/>
  <c r="M22" i="45"/>
  <c r="M26" i="45"/>
  <c r="M24" i="45"/>
  <c r="M10" i="45"/>
  <c r="M25" i="45"/>
  <c r="M27" i="45"/>
  <c r="M21" i="45"/>
  <c r="M23" i="45"/>
  <c r="D41" i="67"/>
  <c r="D45" i="67"/>
  <c r="P23" i="42"/>
  <c r="P27" i="42"/>
  <c r="P10" i="42"/>
  <c r="P24" i="42"/>
  <c r="P21" i="42"/>
  <c r="P25" i="42"/>
  <c r="P22" i="42"/>
  <c r="P26" i="42"/>
  <c r="P23" i="38"/>
  <c r="P27" i="38"/>
  <c r="P10" i="38"/>
  <c r="P24" i="38"/>
  <c r="P21" i="38"/>
  <c r="P25" i="38"/>
  <c r="P22" i="38"/>
  <c r="P26" i="38"/>
  <c r="P23" i="34"/>
  <c r="P27" i="34"/>
  <c r="P10" i="34"/>
  <c r="P24" i="34"/>
  <c r="P21" i="34"/>
  <c r="P25" i="34"/>
  <c r="P22" i="34"/>
  <c r="P26" i="34"/>
  <c r="M23" i="30"/>
  <c r="M27" i="30"/>
  <c r="M24" i="30"/>
  <c r="M10" i="30"/>
  <c r="M21" i="30"/>
  <c r="M25" i="30"/>
  <c r="M22" i="30"/>
  <c r="M26" i="30"/>
  <c r="G28" i="68"/>
  <c r="D42" i="66"/>
  <c r="D42" i="53"/>
  <c r="P28" i="43"/>
  <c r="G38" i="42"/>
  <c r="D42" i="42"/>
  <c r="J28" i="40"/>
  <c r="M28" i="39"/>
  <c r="G32" i="39"/>
  <c r="G33" i="39"/>
  <c r="G34" i="39"/>
  <c r="G28" i="36"/>
  <c r="M21" i="36"/>
  <c r="M25" i="36"/>
  <c r="M22" i="36"/>
  <c r="M26" i="36"/>
  <c r="M23" i="36"/>
  <c r="M27" i="36"/>
  <c r="M24" i="36"/>
  <c r="M10" i="36"/>
  <c r="P28" i="35"/>
  <c r="G38" i="34"/>
  <c r="D42" i="34"/>
  <c r="J28" i="32"/>
  <c r="M28" i="31"/>
  <c r="G38" i="30"/>
  <c r="D42" i="30"/>
  <c r="J28" i="28"/>
  <c r="M28" i="27"/>
  <c r="G28" i="43"/>
  <c r="G28" i="35"/>
  <c r="J28" i="25"/>
  <c r="M24" i="23"/>
  <c r="M10" i="23"/>
  <c r="M22" i="23"/>
  <c r="M26" i="23"/>
  <c r="M23" i="23"/>
  <c r="M25" i="23"/>
  <c r="M27" i="23"/>
  <c r="M21" i="23"/>
  <c r="M28" i="23"/>
  <c r="P24" i="23"/>
  <c r="P22" i="23"/>
  <c r="P26" i="23"/>
  <c r="P23" i="23"/>
  <c r="P25" i="23"/>
  <c r="P27" i="23"/>
  <c r="P21" i="23"/>
  <c r="P10" i="23"/>
  <c r="P23" i="14"/>
  <c r="P27" i="14"/>
  <c r="P10" i="14"/>
  <c r="P24" i="14"/>
  <c r="P21" i="14"/>
  <c r="P25" i="14"/>
  <c r="P22" i="14"/>
  <c r="P26" i="14"/>
  <c r="M23" i="10"/>
  <c r="M27" i="10"/>
  <c r="M24" i="10"/>
  <c r="M10" i="10"/>
  <c r="M21" i="10"/>
  <c r="M25" i="10"/>
  <c r="M22" i="10"/>
  <c r="M26" i="10"/>
  <c r="G34" i="3"/>
  <c r="G37" i="3"/>
  <c r="G32" i="3"/>
  <c r="G35" i="3"/>
  <c r="G33" i="3"/>
  <c r="D41" i="37"/>
  <c r="D45" i="37"/>
  <c r="D42" i="25"/>
  <c r="G38" i="25"/>
  <c r="P22" i="20"/>
  <c r="P26" i="20"/>
  <c r="P24" i="20"/>
  <c r="P21" i="20"/>
  <c r="P23" i="20"/>
  <c r="P25" i="20"/>
  <c r="P10" i="20"/>
  <c r="P27" i="20"/>
  <c r="D42" i="28"/>
  <c r="G4" i="24"/>
  <c r="G16" i="24"/>
  <c r="G17" i="24"/>
  <c r="D40" i="24"/>
  <c r="D43" i="24"/>
  <c r="M3" i="24"/>
  <c r="M4" i="24"/>
  <c r="P21" i="12"/>
  <c r="P25" i="12"/>
  <c r="P22" i="12"/>
  <c r="P26" i="12"/>
  <c r="P23" i="12"/>
  <c r="P27" i="12"/>
  <c r="P10" i="12"/>
  <c r="P24" i="12"/>
  <c r="M28" i="9"/>
  <c r="G32" i="9"/>
  <c r="G33" i="9"/>
  <c r="G34" i="9"/>
  <c r="D41" i="15"/>
  <c r="D41" i="9"/>
  <c r="D42" i="16"/>
  <c r="G28" i="107"/>
  <c r="G34" i="106"/>
  <c r="G32" i="106"/>
  <c r="G33" i="106"/>
  <c r="G28" i="102"/>
  <c r="M24" i="101"/>
  <c r="M21" i="101"/>
  <c r="M28" i="101"/>
  <c r="M25" i="101"/>
  <c r="M27" i="101"/>
  <c r="M22" i="101"/>
  <c r="M10" i="101"/>
  <c r="M23" i="101"/>
  <c r="M26" i="101"/>
  <c r="G22" i="99"/>
  <c r="G24" i="99"/>
  <c r="J11" i="99"/>
  <c r="G25" i="99"/>
  <c r="M11" i="99"/>
  <c r="G21" i="99"/>
  <c r="G26" i="99"/>
  <c r="C11" i="99"/>
  <c r="G23" i="99"/>
  <c r="G27" i="99"/>
  <c r="G32" i="93"/>
  <c r="G34" i="93"/>
  <c r="G33" i="93"/>
  <c r="P3" i="89"/>
  <c r="P4" i="89"/>
  <c r="J4" i="89"/>
  <c r="J27" i="89"/>
  <c r="P3" i="87"/>
  <c r="P4" i="87"/>
  <c r="J4" i="87"/>
  <c r="J27" i="87"/>
  <c r="J28" i="87"/>
  <c r="G28" i="92"/>
  <c r="G28" i="81"/>
  <c r="P23" i="77"/>
  <c r="P27" i="77"/>
  <c r="P10" i="77"/>
  <c r="P24" i="77"/>
  <c r="P21" i="77"/>
  <c r="P25" i="77"/>
  <c r="P22" i="77"/>
  <c r="P26" i="77"/>
  <c r="G28" i="85"/>
  <c r="J28" i="84"/>
  <c r="G4" i="79"/>
  <c r="G16" i="79"/>
  <c r="G17" i="79"/>
  <c r="D40" i="79"/>
  <c r="D43" i="79"/>
  <c r="M3" i="79"/>
  <c r="M4" i="79"/>
  <c r="J23" i="73"/>
  <c r="J24" i="73"/>
  <c r="J21" i="73"/>
  <c r="J25" i="73"/>
  <c r="P11" i="73"/>
  <c r="J22" i="73"/>
  <c r="J26" i="73"/>
  <c r="J10" i="73"/>
  <c r="J22" i="72"/>
  <c r="J26" i="72"/>
  <c r="J24" i="72"/>
  <c r="J25" i="72"/>
  <c r="J21" i="72"/>
  <c r="P11" i="72"/>
  <c r="J23" i="72"/>
  <c r="J10" i="72"/>
  <c r="G38" i="60"/>
  <c r="D42" i="60"/>
  <c r="P28" i="57"/>
  <c r="P28" i="52"/>
  <c r="G28" i="49"/>
  <c r="D41" i="49"/>
  <c r="D45" i="49"/>
  <c r="G28" i="47"/>
  <c r="M23" i="34"/>
  <c r="M27" i="34"/>
  <c r="M24" i="34"/>
  <c r="M10" i="34"/>
  <c r="M21" i="34"/>
  <c r="M28" i="34"/>
  <c r="M25" i="34"/>
  <c r="M22" i="34"/>
  <c r="M26" i="34"/>
  <c r="D42" i="47"/>
  <c r="G38" i="47"/>
  <c r="P21" i="40"/>
  <c r="P25" i="40"/>
  <c r="P22" i="40"/>
  <c r="P26" i="40"/>
  <c r="P23" i="40"/>
  <c r="P27" i="40"/>
  <c r="P10" i="40"/>
  <c r="P24" i="40"/>
  <c r="P21" i="32"/>
  <c r="P25" i="32"/>
  <c r="P22" i="32"/>
  <c r="P26" i="32"/>
  <c r="P23" i="32"/>
  <c r="P27" i="32"/>
  <c r="P10" i="32"/>
  <c r="P24" i="32"/>
  <c r="P21" i="28"/>
  <c r="P25" i="28"/>
  <c r="P22" i="28"/>
  <c r="P26" i="28"/>
  <c r="P23" i="28"/>
  <c r="P27" i="28"/>
  <c r="P10" i="28"/>
  <c r="P24" i="28"/>
  <c r="G28" i="25"/>
  <c r="G38" i="36"/>
  <c r="P24" i="26"/>
  <c r="P22" i="26"/>
  <c r="P26" i="26"/>
  <c r="P23" i="26"/>
  <c r="P25" i="26"/>
  <c r="P27" i="26"/>
  <c r="P21" i="26"/>
  <c r="P10" i="26"/>
  <c r="M22" i="20"/>
  <c r="M26" i="20"/>
  <c r="M24" i="20"/>
  <c r="M21" i="20"/>
  <c r="M28" i="20"/>
  <c r="M23" i="20"/>
  <c r="M25" i="20"/>
  <c r="M27" i="20"/>
  <c r="M10" i="20"/>
  <c r="P28" i="19"/>
  <c r="G38" i="18"/>
  <c r="D42" i="18"/>
  <c r="G28" i="12"/>
  <c r="P28" i="11"/>
  <c r="G28" i="11"/>
  <c r="D41" i="17"/>
  <c r="D45" i="17"/>
  <c r="G21" i="109"/>
  <c r="G25" i="109"/>
  <c r="M11" i="109"/>
  <c r="G22" i="109"/>
  <c r="G26" i="109"/>
  <c r="C11" i="109"/>
  <c r="G23" i="109"/>
  <c r="G27" i="109"/>
  <c r="G24" i="109"/>
  <c r="J11" i="109"/>
  <c r="M24" i="107"/>
  <c r="M10" i="107"/>
  <c r="M21" i="107"/>
  <c r="M25" i="107"/>
  <c r="M22" i="107"/>
  <c r="M26" i="107"/>
  <c r="M27" i="107"/>
  <c r="M23" i="107"/>
  <c r="G28" i="108"/>
  <c r="P24" i="105"/>
  <c r="P21" i="105"/>
  <c r="P25" i="105"/>
  <c r="P27" i="105"/>
  <c r="P22" i="105"/>
  <c r="P10" i="105"/>
  <c r="P23" i="105"/>
  <c r="P26" i="105"/>
  <c r="G4" i="102"/>
  <c r="G16" i="102"/>
  <c r="G17" i="102"/>
  <c r="D40" i="102"/>
  <c r="D43" i="102"/>
  <c r="M3" i="102"/>
  <c r="M4" i="102"/>
  <c r="M22" i="102"/>
  <c r="M26" i="102"/>
  <c r="M23" i="102"/>
  <c r="M27" i="102"/>
  <c r="M24" i="102"/>
  <c r="M10" i="102"/>
  <c r="M21" i="102"/>
  <c r="M25" i="102"/>
  <c r="G28" i="101"/>
  <c r="P24" i="101"/>
  <c r="P21" i="101"/>
  <c r="D41" i="101"/>
  <c r="P25" i="101"/>
  <c r="P27" i="101"/>
  <c r="P10" i="101"/>
  <c r="P22" i="101"/>
  <c r="P23" i="101"/>
  <c r="P26" i="101"/>
  <c r="G32" i="103"/>
  <c r="G33" i="103"/>
  <c r="G34" i="103"/>
  <c r="G28" i="97"/>
  <c r="G34" i="97"/>
  <c r="G32" i="97"/>
  <c r="G33" i="97"/>
  <c r="J21" i="95"/>
  <c r="J25" i="95"/>
  <c r="J24" i="95"/>
  <c r="J26" i="95"/>
  <c r="J22" i="95"/>
  <c r="P11" i="95"/>
  <c r="J23" i="95"/>
  <c r="J10" i="95"/>
  <c r="P22" i="94"/>
  <c r="P26" i="94"/>
  <c r="P23" i="94"/>
  <c r="P27" i="94"/>
  <c r="P10" i="94"/>
  <c r="P24" i="94"/>
  <c r="P21" i="94"/>
  <c r="P25" i="94"/>
  <c r="P22" i="93"/>
  <c r="P26" i="93"/>
  <c r="P23" i="93"/>
  <c r="P27" i="93"/>
  <c r="P24" i="93"/>
  <c r="P21" i="93"/>
  <c r="P28" i="93"/>
  <c r="P25" i="93"/>
  <c r="P10" i="93"/>
  <c r="J28" i="91"/>
  <c r="M24" i="88"/>
  <c r="M10" i="88"/>
  <c r="M21" i="88"/>
  <c r="M25" i="88"/>
  <c r="M22" i="88"/>
  <c r="M26" i="88"/>
  <c r="M23" i="88"/>
  <c r="M27" i="88"/>
  <c r="M24" i="87"/>
  <c r="M10" i="87"/>
  <c r="M21" i="87"/>
  <c r="M25" i="87"/>
  <c r="M22" i="87"/>
  <c r="M26" i="87"/>
  <c r="M23" i="87"/>
  <c r="M27" i="87"/>
  <c r="M24" i="86"/>
  <c r="M10" i="86"/>
  <c r="M21" i="86"/>
  <c r="M25" i="86"/>
  <c r="M22" i="86"/>
  <c r="M26" i="86"/>
  <c r="M23" i="86"/>
  <c r="M27" i="86"/>
  <c r="D42" i="95"/>
  <c r="J23" i="92"/>
  <c r="J21" i="92"/>
  <c r="J25" i="92"/>
  <c r="P11" i="92"/>
  <c r="J22" i="92"/>
  <c r="J26" i="92"/>
  <c r="J24" i="92"/>
  <c r="J10" i="92"/>
  <c r="M22" i="92"/>
  <c r="M26" i="92"/>
  <c r="M24" i="92"/>
  <c r="M10" i="92"/>
  <c r="M21" i="92"/>
  <c r="M25" i="92"/>
  <c r="M23" i="92"/>
  <c r="M27" i="92"/>
  <c r="G21" i="89"/>
  <c r="G25" i="89"/>
  <c r="M11" i="89"/>
  <c r="G22" i="89"/>
  <c r="G26" i="89"/>
  <c r="C11" i="89"/>
  <c r="G23" i="89"/>
  <c r="G27" i="89"/>
  <c r="G24" i="89"/>
  <c r="J11" i="89"/>
  <c r="G28" i="88"/>
  <c r="G28" i="86"/>
  <c r="G34" i="84"/>
  <c r="G32" i="84"/>
  <c r="G33" i="84"/>
  <c r="J21" i="83"/>
  <c r="J25" i="83"/>
  <c r="P11" i="83"/>
  <c r="J22" i="83"/>
  <c r="J26" i="83"/>
  <c r="J10" i="83"/>
  <c r="J23" i="83"/>
  <c r="J24" i="83"/>
  <c r="G28" i="82"/>
  <c r="M24" i="81"/>
  <c r="M21" i="81"/>
  <c r="M25" i="81"/>
  <c r="M26" i="81"/>
  <c r="M27" i="81"/>
  <c r="M10" i="81"/>
  <c r="M22" i="81"/>
  <c r="M23" i="81"/>
  <c r="M23" i="78"/>
  <c r="M27" i="78"/>
  <c r="M24" i="78"/>
  <c r="M10" i="78"/>
  <c r="M21" i="78"/>
  <c r="M25" i="78"/>
  <c r="M22" i="78"/>
  <c r="M26" i="78"/>
  <c r="M24" i="85"/>
  <c r="M10" i="85"/>
  <c r="M21" i="85"/>
  <c r="M25" i="85"/>
  <c r="M22" i="85"/>
  <c r="M26" i="85"/>
  <c r="M27" i="85"/>
  <c r="M23" i="85"/>
  <c r="P28" i="81"/>
  <c r="P24" i="84"/>
  <c r="P21" i="84"/>
  <c r="P25" i="84"/>
  <c r="P22" i="84"/>
  <c r="P26" i="84"/>
  <c r="P10" i="84"/>
  <c r="P23" i="84"/>
  <c r="P27" i="84"/>
  <c r="M24" i="83"/>
  <c r="M10" i="83"/>
  <c r="M21" i="83"/>
  <c r="M25" i="83"/>
  <c r="M22" i="83"/>
  <c r="M26" i="83"/>
  <c r="M23" i="83"/>
  <c r="M27" i="83"/>
  <c r="M28" i="80"/>
  <c r="G32" i="80"/>
  <c r="G33" i="80"/>
  <c r="G34" i="80"/>
  <c r="G33" i="71"/>
  <c r="G34" i="71"/>
  <c r="G32" i="71"/>
  <c r="G32" i="73"/>
  <c r="G33" i="73"/>
  <c r="G34" i="73"/>
  <c r="G32" i="72"/>
  <c r="G34" i="72"/>
  <c r="G33" i="72"/>
  <c r="M23" i="64"/>
  <c r="M27" i="64"/>
  <c r="M24" i="64"/>
  <c r="M10" i="64"/>
  <c r="M21" i="64"/>
  <c r="M25" i="64"/>
  <c r="M22" i="64"/>
  <c r="M26" i="64"/>
  <c r="P23" i="51"/>
  <c r="P27" i="51"/>
  <c r="P10" i="51"/>
  <c r="P24" i="51"/>
  <c r="P21" i="51"/>
  <c r="P25" i="51"/>
  <c r="P22" i="51"/>
  <c r="P26" i="51"/>
  <c r="J23" i="70"/>
  <c r="J21" i="70"/>
  <c r="J26" i="70"/>
  <c r="P11" i="70"/>
  <c r="J10" i="70"/>
  <c r="J22" i="70"/>
  <c r="J24" i="70"/>
  <c r="J25" i="70"/>
  <c r="P21" i="66"/>
  <c r="P25" i="66"/>
  <c r="P22" i="66"/>
  <c r="P26" i="66"/>
  <c r="P23" i="66"/>
  <c r="P27" i="66"/>
  <c r="P10" i="66"/>
  <c r="P24" i="66"/>
  <c r="G28" i="62"/>
  <c r="M21" i="62"/>
  <c r="M25" i="62"/>
  <c r="M22" i="62"/>
  <c r="M26" i="62"/>
  <c r="M23" i="62"/>
  <c r="M27" i="62"/>
  <c r="M24" i="62"/>
  <c r="M10" i="62"/>
  <c r="P28" i="61"/>
  <c r="G28" i="58"/>
  <c r="M21" i="58"/>
  <c r="M25" i="58"/>
  <c r="D41" i="58"/>
  <c r="D45" i="58"/>
  <c r="M22" i="58"/>
  <c r="M26" i="58"/>
  <c r="M23" i="58"/>
  <c r="M27" i="58"/>
  <c r="M24" i="58"/>
  <c r="M10" i="58"/>
  <c r="M28" i="57"/>
  <c r="G38" i="55"/>
  <c r="D42" i="55"/>
  <c r="M28" i="52"/>
  <c r="G38" i="51"/>
  <c r="D42" i="51"/>
  <c r="M28" i="48"/>
  <c r="D42" i="62"/>
  <c r="M24" i="47"/>
  <c r="M10" i="47"/>
  <c r="M22" i="47"/>
  <c r="M26" i="47"/>
  <c r="M25" i="47"/>
  <c r="M27" i="47"/>
  <c r="M21" i="47"/>
  <c r="M28" i="47"/>
  <c r="M23" i="47"/>
  <c r="P24" i="47"/>
  <c r="P22" i="47"/>
  <c r="P26" i="47"/>
  <c r="P25" i="47"/>
  <c r="P27" i="47"/>
  <c r="P21" i="47"/>
  <c r="P10" i="47"/>
  <c r="P23" i="47"/>
  <c r="P22" i="45"/>
  <c r="P26" i="45"/>
  <c r="P24" i="45"/>
  <c r="P25" i="45"/>
  <c r="P27" i="45"/>
  <c r="P21" i="45"/>
  <c r="P10" i="45"/>
  <c r="P23" i="45"/>
  <c r="D41" i="63"/>
  <c r="D45" i="63"/>
  <c r="M28" i="44"/>
  <c r="P28" i="44"/>
  <c r="P23" i="30"/>
  <c r="P27" i="30"/>
  <c r="P10" i="30"/>
  <c r="P24" i="30"/>
  <c r="P21" i="30"/>
  <c r="P28" i="30"/>
  <c r="P25" i="30"/>
  <c r="P22" i="30"/>
  <c r="P26" i="30"/>
  <c r="D42" i="58"/>
  <c r="D42" i="45"/>
  <c r="G38" i="45"/>
  <c r="P21" i="36"/>
  <c r="P25" i="36"/>
  <c r="P22" i="36"/>
  <c r="P26" i="36"/>
  <c r="P23" i="36"/>
  <c r="P27" i="36"/>
  <c r="P10" i="36"/>
  <c r="P24" i="36"/>
  <c r="D41" i="38"/>
  <c r="G28" i="31"/>
  <c r="M22" i="25"/>
  <c r="M26" i="25"/>
  <c r="M24" i="25"/>
  <c r="M10" i="25"/>
  <c r="M25" i="25"/>
  <c r="M27" i="25"/>
  <c r="M21" i="25"/>
  <c r="M23" i="25"/>
  <c r="G28" i="26"/>
  <c r="P23" i="10"/>
  <c r="P27" i="10"/>
  <c r="P10" i="10"/>
  <c r="P24" i="10"/>
  <c r="P21" i="10"/>
  <c r="P25" i="10"/>
  <c r="P22" i="10"/>
  <c r="P26" i="10"/>
  <c r="D41" i="6"/>
  <c r="D45" i="6"/>
  <c r="J28" i="6"/>
  <c r="M28" i="41"/>
  <c r="D41" i="33"/>
  <c r="D45" i="33"/>
  <c r="D41" i="20"/>
  <c r="G28" i="20"/>
  <c r="G24" i="24"/>
  <c r="J11" i="24"/>
  <c r="G22" i="24"/>
  <c r="G26" i="24"/>
  <c r="C11" i="24"/>
  <c r="G21" i="24"/>
  <c r="M11" i="24"/>
  <c r="G23" i="24"/>
  <c r="G25" i="24"/>
  <c r="G27" i="24"/>
  <c r="G34" i="23"/>
  <c r="G32" i="23"/>
  <c r="G33" i="23"/>
  <c r="M28" i="19"/>
  <c r="G32" i="19"/>
  <c r="G33" i="19"/>
  <c r="G34" i="19"/>
  <c r="G28" i="16"/>
  <c r="M21" i="16"/>
  <c r="M25" i="16"/>
  <c r="M22" i="16"/>
  <c r="M26" i="16"/>
  <c r="M23" i="16"/>
  <c r="M27" i="16"/>
  <c r="M24" i="16"/>
  <c r="M10" i="16"/>
  <c r="P28" i="15"/>
  <c r="G38" i="14"/>
  <c r="D42" i="14"/>
  <c r="M28" i="11"/>
  <c r="G38" i="10"/>
  <c r="D42" i="10"/>
  <c r="D41" i="14"/>
  <c r="D45" i="14"/>
  <c r="G28" i="19"/>
  <c r="J21" i="108"/>
  <c r="J25" i="108"/>
  <c r="P11" i="108"/>
  <c r="J22" i="108"/>
  <c r="J26" i="108"/>
  <c r="J10" i="108"/>
  <c r="J23" i="108"/>
  <c r="J24" i="108"/>
  <c r="M24" i="108"/>
  <c r="M10" i="108"/>
  <c r="M21" i="108"/>
  <c r="M25" i="108"/>
  <c r="M22" i="108"/>
  <c r="M26" i="108"/>
  <c r="M23" i="108"/>
  <c r="M27" i="108"/>
  <c r="J28" i="101"/>
  <c r="J23" i="103"/>
  <c r="J24" i="103"/>
  <c r="J21" i="103"/>
  <c r="J25" i="103"/>
  <c r="P11" i="103"/>
  <c r="J22" i="103"/>
  <c r="J26" i="103"/>
  <c r="J10" i="103"/>
  <c r="P23" i="98"/>
  <c r="P27" i="98"/>
  <c r="P10" i="98"/>
  <c r="P24" i="98"/>
  <c r="P21" i="98"/>
  <c r="P25" i="98"/>
  <c r="P22" i="98"/>
  <c r="P26" i="98"/>
  <c r="M24" i="97"/>
  <c r="M10" i="97"/>
  <c r="M21" i="97"/>
  <c r="D41" i="97"/>
  <c r="M25" i="97"/>
  <c r="M22" i="97"/>
  <c r="M26" i="97"/>
  <c r="M23" i="97"/>
  <c r="M27" i="97"/>
  <c r="P24" i="91"/>
  <c r="P25" i="91"/>
  <c r="P21" i="91"/>
  <c r="P26" i="91"/>
  <c r="P22" i="91"/>
  <c r="P27" i="91"/>
  <c r="P10" i="91"/>
  <c r="P23" i="91"/>
  <c r="P3" i="86"/>
  <c r="P4" i="86"/>
  <c r="J4" i="86"/>
  <c r="J27" i="86"/>
  <c r="D41" i="86"/>
  <c r="G28" i="83"/>
  <c r="P28" i="80"/>
  <c r="D41" i="71"/>
  <c r="G28" i="71"/>
  <c r="G28" i="72"/>
  <c r="M23" i="55"/>
  <c r="M27" i="55"/>
  <c r="M24" i="55"/>
  <c r="M10" i="55"/>
  <c r="M21" i="55"/>
  <c r="D41" i="55"/>
  <c r="D45" i="55"/>
  <c r="M25" i="55"/>
  <c r="M22" i="55"/>
  <c r="M26" i="55"/>
  <c r="G38" i="64"/>
  <c r="D42" i="64"/>
  <c r="M28" i="61"/>
  <c r="G28" i="53"/>
  <c r="D41" i="53"/>
  <c r="D45" i="53"/>
  <c r="D41" i="48"/>
  <c r="D45" i="48"/>
  <c r="M23" i="42"/>
  <c r="M27" i="42"/>
  <c r="M24" i="42"/>
  <c r="M10" i="42"/>
  <c r="M21" i="42"/>
  <c r="D41" i="42"/>
  <c r="D45" i="42"/>
  <c r="M25" i="42"/>
  <c r="M22" i="42"/>
  <c r="M26" i="42"/>
  <c r="D41" i="61"/>
  <c r="D45" i="61"/>
  <c r="M24" i="26"/>
  <c r="M10" i="26"/>
  <c r="M22" i="26"/>
  <c r="M26" i="26"/>
  <c r="M23" i="26"/>
  <c r="M25" i="26"/>
  <c r="M27" i="26"/>
  <c r="M21" i="26"/>
  <c r="D41" i="26"/>
  <c r="D45" i="26"/>
  <c r="M3" i="21"/>
  <c r="M4" i="21"/>
  <c r="G4" i="21"/>
  <c r="G16" i="21"/>
  <c r="G17" i="21"/>
  <c r="D40" i="21"/>
  <c r="D43" i="21"/>
  <c r="P28" i="3"/>
  <c r="G32" i="15"/>
  <c r="G33" i="15"/>
  <c r="G34" i="15"/>
  <c r="M21" i="12"/>
  <c r="D41" i="12"/>
  <c r="D45" i="12"/>
  <c r="M25" i="12"/>
  <c r="M22" i="12"/>
  <c r="M26" i="12"/>
  <c r="M23" i="12"/>
  <c r="M27" i="12"/>
  <c r="M24" i="12"/>
  <c r="M10" i="12"/>
  <c r="J28" i="104"/>
  <c r="G34" i="107"/>
  <c r="G32" i="107"/>
  <c r="G33" i="107"/>
  <c r="M24" i="105"/>
  <c r="M10" i="105"/>
  <c r="M21" i="105"/>
  <c r="M25" i="105"/>
  <c r="M22" i="105"/>
  <c r="M26" i="105"/>
  <c r="M27" i="105"/>
  <c r="M23" i="105"/>
  <c r="D41" i="104"/>
  <c r="G28" i="104"/>
  <c r="P24" i="107"/>
  <c r="P21" i="107"/>
  <c r="P25" i="107"/>
  <c r="P22" i="107"/>
  <c r="P26" i="107"/>
  <c r="P10" i="107"/>
  <c r="P23" i="107"/>
  <c r="P27" i="107"/>
  <c r="M24" i="106"/>
  <c r="M10" i="106"/>
  <c r="M21" i="106"/>
  <c r="M25" i="106"/>
  <c r="M22" i="106"/>
  <c r="M26" i="106"/>
  <c r="M23" i="106"/>
  <c r="M27" i="106"/>
  <c r="G34" i="104"/>
  <c r="G32" i="104"/>
  <c r="G33" i="104"/>
  <c r="G32" i="102"/>
  <c r="G33" i="102"/>
  <c r="G34" i="102"/>
  <c r="G28" i="103"/>
  <c r="M23" i="98"/>
  <c r="M27" i="98"/>
  <c r="M24" i="98"/>
  <c r="M10" i="98"/>
  <c r="M21" i="98"/>
  <c r="M25" i="98"/>
  <c r="M22" i="98"/>
  <c r="M26" i="98"/>
  <c r="D41" i="96"/>
  <c r="D45" i="96"/>
  <c r="G28" i="96"/>
  <c r="J28" i="96"/>
  <c r="J28" i="94"/>
  <c r="J28" i="93"/>
  <c r="G28" i="95"/>
  <c r="D42" i="91"/>
  <c r="P24" i="88"/>
  <c r="P21" i="88"/>
  <c r="P25" i="88"/>
  <c r="P22" i="88"/>
  <c r="P26" i="88"/>
  <c r="P23" i="88"/>
  <c r="P27" i="88"/>
  <c r="P10" i="88"/>
  <c r="P24" i="87"/>
  <c r="P21" i="87"/>
  <c r="P25" i="87"/>
  <c r="P22" i="87"/>
  <c r="P26" i="87"/>
  <c r="P23" i="87"/>
  <c r="P27" i="87"/>
  <c r="P10" i="87"/>
  <c r="P24" i="86"/>
  <c r="P21" i="86"/>
  <c r="P25" i="86"/>
  <c r="P22" i="86"/>
  <c r="P26" i="86"/>
  <c r="P23" i="86"/>
  <c r="P27" i="86"/>
  <c r="P10" i="86"/>
  <c r="G34" i="88"/>
  <c r="G32" i="88"/>
  <c r="G33" i="88"/>
  <c r="G34" i="86"/>
  <c r="G32" i="86"/>
  <c r="G33" i="86"/>
  <c r="D41" i="91"/>
  <c r="D45" i="91"/>
  <c r="G28" i="91"/>
  <c r="G32" i="92"/>
  <c r="G34" i="92"/>
  <c r="G33" i="92"/>
  <c r="J21" i="85"/>
  <c r="J25" i="85"/>
  <c r="P11" i="85"/>
  <c r="J22" i="85"/>
  <c r="J26" i="85"/>
  <c r="J10" i="85"/>
  <c r="J23" i="85"/>
  <c r="J24" i="85"/>
  <c r="D41" i="84"/>
  <c r="G28" i="84"/>
  <c r="G32" i="81"/>
  <c r="G33" i="81"/>
  <c r="G34" i="81"/>
  <c r="G23" i="79"/>
  <c r="G27" i="79"/>
  <c r="G24" i="79"/>
  <c r="J11" i="79"/>
  <c r="G21" i="79"/>
  <c r="G25" i="79"/>
  <c r="M11" i="79"/>
  <c r="G22" i="79"/>
  <c r="G26" i="79"/>
  <c r="C11" i="79"/>
  <c r="P23" i="78"/>
  <c r="P27" i="78"/>
  <c r="P10" i="78"/>
  <c r="P24" i="78"/>
  <c r="P21" i="78"/>
  <c r="P28" i="78"/>
  <c r="P25" i="78"/>
  <c r="P22" i="78"/>
  <c r="P26" i="78"/>
  <c r="M23" i="77"/>
  <c r="M27" i="77"/>
  <c r="M24" i="77"/>
  <c r="M10" i="77"/>
  <c r="M21" i="77"/>
  <c r="M28" i="77"/>
  <c r="M25" i="77"/>
  <c r="M22" i="77"/>
  <c r="M26" i="77"/>
  <c r="D41" i="90"/>
  <c r="G34" i="85"/>
  <c r="G32" i="85"/>
  <c r="G33" i="85"/>
  <c r="G33" i="77"/>
  <c r="G34" i="77"/>
  <c r="G32" i="77"/>
  <c r="G34" i="83"/>
  <c r="G32" i="83"/>
  <c r="G33" i="83"/>
  <c r="P24" i="82"/>
  <c r="P21" i="82"/>
  <c r="P25" i="82"/>
  <c r="P22" i="82"/>
  <c r="P26" i="82"/>
  <c r="P10" i="82"/>
  <c r="P23" i="82"/>
  <c r="P27" i="82"/>
  <c r="G28" i="75"/>
  <c r="M21" i="75"/>
  <c r="M25" i="75"/>
  <c r="M22" i="75"/>
  <c r="M26" i="75"/>
  <c r="M23" i="75"/>
  <c r="M27" i="75"/>
  <c r="M24" i="75"/>
  <c r="M10" i="75"/>
  <c r="M28" i="74"/>
  <c r="G4" i="73"/>
  <c r="G16" i="73"/>
  <c r="G17" i="73"/>
  <c r="D40" i="73"/>
  <c r="D43" i="73"/>
  <c r="M3" i="73"/>
  <c r="M4" i="73"/>
  <c r="G28" i="73"/>
  <c r="M23" i="68"/>
  <c r="M27" i="68"/>
  <c r="M24" i="68"/>
  <c r="M10" i="68"/>
  <c r="M21" i="68"/>
  <c r="M25" i="68"/>
  <c r="M22" i="68"/>
  <c r="M26" i="68"/>
  <c r="P23" i="64"/>
  <c r="P27" i="64"/>
  <c r="P10" i="64"/>
  <c r="P24" i="64"/>
  <c r="P21" i="64"/>
  <c r="P25" i="64"/>
  <c r="P22" i="64"/>
  <c r="P26" i="64"/>
  <c r="M23" i="60"/>
  <c r="M27" i="60"/>
  <c r="M24" i="60"/>
  <c r="M10" i="60"/>
  <c r="M21" i="60"/>
  <c r="D41" i="60"/>
  <c r="D45" i="60"/>
  <c r="M25" i="60"/>
  <c r="M22" i="60"/>
  <c r="M26" i="60"/>
  <c r="M28" i="72"/>
  <c r="P28" i="69"/>
  <c r="G38" i="68"/>
  <c r="D42" i="68"/>
  <c r="J28" i="66"/>
  <c r="M28" i="65"/>
  <c r="G32" i="65"/>
  <c r="G33" i="65"/>
  <c r="G34" i="65"/>
  <c r="P21" i="62"/>
  <c r="P25" i="62"/>
  <c r="P22" i="62"/>
  <c r="P26" i="62"/>
  <c r="P23" i="62"/>
  <c r="P27" i="62"/>
  <c r="P10" i="62"/>
  <c r="P24" i="62"/>
  <c r="P21" i="58"/>
  <c r="P25" i="58"/>
  <c r="P22" i="58"/>
  <c r="P26" i="58"/>
  <c r="P23" i="58"/>
  <c r="P27" i="58"/>
  <c r="P10" i="58"/>
  <c r="P24" i="58"/>
  <c r="D41" i="45"/>
  <c r="D45" i="45"/>
  <c r="G28" i="45"/>
  <c r="D41" i="65"/>
  <c r="D41" i="50"/>
  <c r="D45" i="50"/>
  <c r="M28" i="46"/>
  <c r="M28" i="43"/>
  <c r="G32" i="43"/>
  <c r="G33" i="43"/>
  <c r="G34" i="43"/>
  <c r="G28" i="40"/>
  <c r="M21" i="40"/>
  <c r="M25" i="40"/>
  <c r="M22" i="40"/>
  <c r="M26" i="40"/>
  <c r="M23" i="40"/>
  <c r="M27" i="40"/>
  <c r="M24" i="40"/>
  <c r="M10" i="40"/>
  <c r="P28" i="39"/>
  <c r="G38" i="38"/>
  <c r="D42" i="38"/>
  <c r="J28" i="36"/>
  <c r="M28" i="35"/>
  <c r="G32" i="35"/>
  <c r="G33" i="35"/>
  <c r="G34" i="35"/>
  <c r="G28" i="32"/>
  <c r="M21" i="32"/>
  <c r="D41" i="32"/>
  <c r="D45" i="32"/>
  <c r="M25" i="32"/>
  <c r="M22" i="32"/>
  <c r="M26" i="32"/>
  <c r="M23" i="32"/>
  <c r="M27" i="32"/>
  <c r="M24" i="32"/>
  <c r="M10" i="32"/>
  <c r="P28" i="31"/>
  <c r="G28" i="28"/>
  <c r="M21" i="28"/>
  <c r="M25" i="28"/>
  <c r="M22" i="28"/>
  <c r="M26" i="28"/>
  <c r="M23" i="28"/>
  <c r="M27" i="28"/>
  <c r="M24" i="28"/>
  <c r="M10" i="28"/>
  <c r="D41" i="27"/>
  <c r="D45" i="27"/>
  <c r="P28" i="27"/>
  <c r="P22" i="25"/>
  <c r="P26" i="25"/>
  <c r="P24" i="25"/>
  <c r="P25" i="25"/>
  <c r="P27" i="25"/>
  <c r="P21" i="25"/>
  <c r="P10" i="25"/>
  <c r="P23" i="25"/>
  <c r="G22" i="21"/>
  <c r="G26" i="21"/>
  <c r="C11" i="21"/>
  <c r="G24" i="21"/>
  <c r="J11" i="21"/>
  <c r="G27" i="21"/>
  <c r="G21" i="21"/>
  <c r="M11" i="21"/>
  <c r="G23" i="21"/>
  <c r="G25" i="21"/>
  <c r="D41" i="23"/>
  <c r="G28" i="23"/>
  <c r="J28" i="23"/>
  <c r="G32" i="20"/>
  <c r="G33" i="20"/>
  <c r="G34" i="20"/>
  <c r="M23" i="18"/>
  <c r="M27" i="18"/>
  <c r="M24" i="18"/>
  <c r="M10" i="18"/>
  <c r="M21" i="18"/>
  <c r="M25" i="18"/>
  <c r="M22" i="18"/>
  <c r="M26" i="18"/>
  <c r="D41" i="39"/>
  <c r="J28" i="20"/>
  <c r="D42" i="26"/>
  <c r="G38" i="26"/>
  <c r="P21" i="16"/>
  <c r="P28" i="16"/>
  <c r="P25" i="16"/>
  <c r="P22" i="16"/>
  <c r="P26" i="16"/>
  <c r="P23" i="16"/>
  <c r="P27" i="16"/>
  <c r="P10" i="16"/>
  <c r="P24" i="16"/>
  <c r="P28" i="9"/>
  <c r="M28" i="3"/>
  <c r="G28" i="21"/>
  <c r="M28" i="28"/>
  <c r="G38" i="35"/>
  <c r="D42" i="35"/>
  <c r="D45" i="35"/>
  <c r="G38" i="65"/>
  <c r="D42" i="65"/>
  <c r="M28" i="75"/>
  <c r="D42" i="83"/>
  <c r="G38" i="83"/>
  <c r="M22" i="79"/>
  <c r="M26" i="79"/>
  <c r="M23" i="79"/>
  <c r="M27" i="79"/>
  <c r="M24" i="79"/>
  <c r="M10" i="79"/>
  <c r="M21" i="79"/>
  <c r="M25" i="79"/>
  <c r="D42" i="92"/>
  <c r="G38" i="92"/>
  <c r="D42" i="86"/>
  <c r="D45" i="86"/>
  <c r="G38" i="86"/>
  <c r="M28" i="98"/>
  <c r="M28" i="105"/>
  <c r="D42" i="107"/>
  <c r="G38" i="107"/>
  <c r="M28" i="108"/>
  <c r="P24" i="108"/>
  <c r="P21" i="108"/>
  <c r="P25" i="108"/>
  <c r="P22" i="108"/>
  <c r="P26" i="108"/>
  <c r="P27" i="108"/>
  <c r="P10" i="108"/>
  <c r="P23" i="108"/>
  <c r="M28" i="16"/>
  <c r="D42" i="23"/>
  <c r="G38" i="23"/>
  <c r="P28" i="66"/>
  <c r="P28" i="51"/>
  <c r="M28" i="64"/>
  <c r="D41" i="77"/>
  <c r="D42" i="71"/>
  <c r="G38" i="71"/>
  <c r="M28" i="78"/>
  <c r="P24" i="83"/>
  <c r="P21" i="83"/>
  <c r="P25" i="83"/>
  <c r="P22" i="83"/>
  <c r="P26" i="83"/>
  <c r="P27" i="83"/>
  <c r="P10" i="83"/>
  <c r="P23" i="83"/>
  <c r="D42" i="84"/>
  <c r="G38" i="84"/>
  <c r="J21" i="89"/>
  <c r="J25" i="89"/>
  <c r="P11" i="89"/>
  <c r="J22" i="89"/>
  <c r="J26" i="89"/>
  <c r="J10" i="89"/>
  <c r="J23" i="89"/>
  <c r="J24" i="89"/>
  <c r="G34" i="89"/>
  <c r="G32" i="89"/>
  <c r="G33" i="89"/>
  <c r="J28" i="92"/>
  <c r="M28" i="86"/>
  <c r="M28" i="87"/>
  <c r="M28" i="88"/>
  <c r="M24" i="109"/>
  <c r="M10" i="109"/>
  <c r="M21" i="109"/>
  <c r="M25" i="109"/>
  <c r="M22" i="109"/>
  <c r="M26" i="109"/>
  <c r="M23" i="109"/>
  <c r="M27" i="109"/>
  <c r="P28" i="26"/>
  <c r="J28" i="72"/>
  <c r="P22" i="73"/>
  <c r="P26" i="73"/>
  <c r="P23" i="73"/>
  <c r="P27" i="73"/>
  <c r="P10" i="73"/>
  <c r="P24" i="73"/>
  <c r="P21" i="73"/>
  <c r="P25" i="73"/>
  <c r="M23" i="99"/>
  <c r="M27" i="99"/>
  <c r="M24" i="99"/>
  <c r="M10" i="99"/>
  <c r="M21" i="99"/>
  <c r="M28" i="99"/>
  <c r="M25" i="99"/>
  <c r="M22" i="99"/>
  <c r="M26" i="99"/>
  <c r="D42" i="106"/>
  <c r="G38" i="106"/>
  <c r="D42" i="3"/>
  <c r="P28" i="23"/>
  <c r="M28" i="36"/>
  <c r="G38" i="69"/>
  <c r="D42" i="69"/>
  <c r="D45" i="69"/>
  <c r="M28" i="84"/>
  <c r="M28" i="93"/>
  <c r="D41" i="93"/>
  <c r="P28" i="96"/>
  <c r="M28" i="96"/>
  <c r="M21" i="100"/>
  <c r="M25" i="100"/>
  <c r="M24" i="100"/>
  <c r="M26" i="100"/>
  <c r="M22" i="100"/>
  <c r="M27" i="100"/>
  <c r="M10" i="100"/>
  <c r="M23" i="100"/>
  <c r="G34" i="100"/>
  <c r="G32" i="100"/>
  <c r="G33" i="100"/>
  <c r="D42" i="108"/>
  <c r="G38" i="108"/>
  <c r="M28" i="104"/>
  <c r="D41" i="105"/>
  <c r="D45" i="105"/>
  <c r="J28" i="106"/>
  <c r="P28" i="75"/>
  <c r="D42" i="105"/>
  <c r="G38" i="105"/>
  <c r="D41" i="88"/>
  <c r="J28" i="86"/>
  <c r="D45" i="23"/>
  <c r="G33" i="21"/>
  <c r="G32" i="21"/>
  <c r="G34" i="21"/>
  <c r="G38" i="20"/>
  <c r="D42" i="20"/>
  <c r="D45" i="20"/>
  <c r="P28" i="25"/>
  <c r="D41" i="28"/>
  <c r="D45" i="28"/>
  <c r="P28" i="58"/>
  <c r="P28" i="62"/>
  <c r="D41" i="75"/>
  <c r="D45" i="75"/>
  <c r="P28" i="82"/>
  <c r="G32" i="79"/>
  <c r="G33" i="79"/>
  <c r="G34" i="79"/>
  <c r="G38" i="81"/>
  <c r="D42" i="81"/>
  <c r="P24" i="85"/>
  <c r="P21" i="85"/>
  <c r="P25" i="85"/>
  <c r="P22" i="85"/>
  <c r="P26" i="85"/>
  <c r="P10" i="85"/>
  <c r="P23" i="85"/>
  <c r="P27" i="85"/>
  <c r="G38" i="102"/>
  <c r="D42" i="102"/>
  <c r="P28" i="98"/>
  <c r="P22" i="103"/>
  <c r="P26" i="103"/>
  <c r="P23" i="103"/>
  <c r="P27" i="103"/>
  <c r="P10" i="103"/>
  <c r="P24" i="103"/>
  <c r="P21" i="103"/>
  <c r="P25" i="103"/>
  <c r="D41" i="16"/>
  <c r="D45" i="16"/>
  <c r="G38" i="19"/>
  <c r="D42" i="19"/>
  <c r="D45" i="19"/>
  <c r="M23" i="24"/>
  <c r="M27" i="24"/>
  <c r="M21" i="24"/>
  <c r="M25" i="24"/>
  <c r="M22" i="24"/>
  <c r="M10" i="24"/>
  <c r="M24" i="24"/>
  <c r="M26" i="24"/>
  <c r="M28" i="25"/>
  <c r="D45" i="38"/>
  <c r="P28" i="36"/>
  <c r="P22" i="70"/>
  <c r="P25" i="70"/>
  <c r="P21" i="70"/>
  <c r="P26" i="70"/>
  <c r="P23" i="70"/>
  <c r="P27" i="70"/>
  <c r="P10" i="70"/>
  <c r="P24" i="70"/>
  <c r="M28" i="83"/>
  <c r="G28" i="89"/>
  <c r="M28" i="92"/>
  <c r="P28" i="94"/>
  <c r="D42" i="97"/>
  <c r="D45" i="97"/>
  <c r="G38" i="97"/>
  <c r="P28" i="101"/>
  <c r="P28" i="105"/>
  <c r="J21" i="109"/>
  <c r="J25" i="109"/>
  <c r="P11" i="109"/>
  <c r="J22" i="109"/>
  <c r="J26" i="109"/>
  <c r="J10" i="109"/>
  <c r="J23" i="109"/>
  <c r="J24" i="109"/>
  <c r="G34" i="109"/>
  <c r="G32" i="109"/>
  <c r="G33" i="109"/>
  <c r="D41" i="25"/>
  <c r="P28" i="28"/>
  <c r="P28" i="32"/>
  <c r="P28" i="40"/>
  <c r="D41" i="47"/>
  <c r="D45" i="47"/>
  <c r="P28" i="77"/>
  <c r="G33" i="99"/>
  <c r="G34" i="99"/>
  <c r="G32" i="99"/>
  <c r="D41" i="36"/>
  <c r="D45" i="36"/>
  <c r="G38" i="39"/>
  <c r="D42" i="39"/>
  <c r="M28" i="45"/>
  <c r="M28" i="51"/>
  <c r="P28" i="55"/>
  <c r="M28" i="73"/>
  <c r="D42" i="82"/>
  <c r="G38" i="82"/>
  <c r="D42" i="90"/>
  <c r="D45" i="90"/>
  <c r="G38" i="90"/>
  <c r="M28" i="95"/>
  <c r="G38" i="101"/>
  <c r="D42" i="101"/>
  <c r="D45" i="101"/>
  <c r="P22" i="102"/>
  <c r="P26" i="102"/>
  <c r="P23" i="102"/>
  <c r="P27" i="102"/>
  <c r="P10" i="102"/>
  <c r="P24" i="102"/>
  <c r="P21" i="102"/>
  <c r="P25" i="102"/>
  <c r="M28" i="14"/>
  <c r="P28" i="18"/>
  <c r="M28" i="38"/>
  <c r="D41" i="64"/>
  <c r="D45" i="64"/>
  <c r="D41" i="87"/>
  <c r="D45" i="39"/>
  <c r="M28" i="18"/>
  <c r="J22" i="21"/>
  <c r="J26" i="21"/>
  <c r="J10" i="21"/>
  <c r="J24" i="21"/>
  <c r="J21" i="21"/>
  <c r="J28" i="21"/>
  <c r="P11" i="21"/>
  <c r="J23" i="21"/>
  <c r="J25" i="21"/>
  <c r="M28" i="40"/>
  <c r="G38" i="77"/>
  <c r="D42" i="77"/>
  <c r="D42" i="85"/>
  <c r="G38" i="85"/>
  <c r="G28" i="79"/>
  <c r="M28" i="106"/>
  <c r="G38" i="15"/>
  <c r="D42" i="15"/>
  <c r="M28" i="55"/>
  <c r="D45" i="71"/>
  <c r="J28" i="108"/>
  <c r="G28" i="24"/>
  <c r="J24" i="24"/>
  <c r="J22" i="24"/>
  <c r="J26" i="24"/>
  <c r="J10" i="24"/>
  <c r="J21" i="24"/>
  <c r="P11" i="24"/>
  <c r="J23" i="24"/>
  <c r="J25" i="24"/>
  <c r="M28" i="62"/>
  <c r="G38" i="80"/>
  <c r="D42" i="80"/>
  <c r="D45" i="80"/>
  <c r="P28" i="84"/>
  <c r="M28" i="85"/>
  <c r="D41" i="82"/>
  <c r="D45" i="82"/>
  <c r="J28" i="83"/>
  <c r="P22" i="92"/>
  <c r="P26" i="92"/>
  <c r="P24" i="92"/>
  <c r="P21" i="92"/>
  <c r="D41" i="92"/>
  <c r="D45" i="92"/>
  <c r="P25" i="92"/>
  <c r="P27" i="92"/>
  <c r="P10" i="92"/>
  <c r="P23" i="92"/>
  <c r="P22" i="95"/>
  <c r="P26" i="95"/>
  <c r="P23" i="95"/>
  <c r="P27" i="95"/>
  <c r="P10" i="95"/>
  <c r="P24" i="95"/>
  <c r="P21" i="95"/>
  <c r="P25" i="95"/>
  <c r="G38" i="103"/>
  <c r="D42" i="103"/>
  <c r="M28" i="102"/>
  <c r="M28" i="107"/>
  <c r="G28" i="109"/>
  <c r="J28" i="73"/>
  <c r="D42" i="93"/>
  <c r="G38" i="93"/>
  <c r="J24" i="99"/>
  <c r="J21" i="99"/>
  <c r="J25" i="99"/>
  <c r="P11" i="99"/>
  <c r="J22" i="99"/>
  <c r="J26" i="99"/>
  <c r="J10" i="99"/>
  <c r="J23" i="99"/>
  <c r="D45" i="15"/>
  <c r="G38" i="9"/>
  <c r="D42" i="9"/>
  <c r="D45" i="9"/>
  <c r="G38" i="3"/>
  <c r="M28" i="10"/>
  <c r="P28" i="14"/>
  <c r="M28" i="30"/>
  <c r="P28" i="34"/>
  <c r="P28" i="38"/>
  <c r="P28" i="42"/>
  <c r="P28" i="49"/>
  <c r="P28" i="53"/>
  <c r="M28" i="91"/>
  <c r="D42" i="87"/>
  <c r="G38" i="87"/>
  <c r="M28" i="94"/>
  <c r="M28" i="103"/>
  <c r="J22" i="100"/>
  <c r="J26" i="100"/>
  <c r="J10" i="100"/>
  <c r="J23" i="100"/>
  <c r="J24" i="100"/>
  <c r="J25" i="100"/>
  <c r="J21" i="100"/>
  <c r="P11" i="100"/>
  <c r="G28" i="100"/>
  <c r="P24" i="106"/>
  <c r="P21" i="106"/>
  <c r="D41" i="106"/>
  <c r="D45" i="106"/>
  <c r="P25" i="106"/>
  <c r="P22" i="106"/>
  <c r="P26" i="106"/>
  <c r="P27" i="106"/>
  <c r="P10" i="106"/>
  <c r="P23" i="106"/>
  <c r="P28" i="104"/>
  <c r="P28" i="6"/>
  <c r="M28" i="49"/>
  <c r="M28" i="53"/>
  <c r="D41" i="98"/>
  <c r="D45" i="98"/>
  <c r="D41" i="10"/>
  <c r="D45" i="10"/>
  <c r="D41" i="51"/>
  <c r="D45" i="51"/>
  <c r="M21" i="21"/>
  <c r="M25" i="21"/>
  <c r="M23" i="21"/>
  <c r="M27" i="21"/>
  <c r="M26" i="21"/>
  <c r="M22" i="21"/>
  <c r="M10" i="21"/>
  <c r="M24" i="21"/>
  <c r="M28" i="32"/>
  <c r="D41" i="40"/>
  <c r="D45" i="40"/>
  <c r="G38" i="43"/>
  <c r="D42" i="43"/>
  <c r="D45" i="43"/>
  <c r="D45" i="65"/>
  <c r="M28" i="60"/>
  <c r="P28" i="64"/>
  <c r="M28" i="68"/>
  <c r="J23" i="79"/>
  <c r="J24" i="79"/>
  <c r="J21" i="79"/>
  <c r="J25" i="79"/>
  <c r="P11" i="79"/>
  <c r="J22" i="79"/>
  <c r="J26" i="79"/>
  <c r="J10" i="79"/>
  <c r="D45" i="84"/>
  <c r="J28" i="85"/>
  <c r="D42" i="88"/>
  <c r="G38" i="88"/>
  <c r="P28" i="86"/>
  <c r="P28" i="87"/>
  <c r="P28" i="88"/>
  <c r="D42" i="104"/>
  <c r="D45" i="104"/>
  <c r="G38" i="104"/>
  <c r="P28" i="107"/>
  <c r="M28" i="12"/>
  <c r="M28" i="26"/>
  <c r="M28" i="42"/>
  <c r="P28" i="91"/>
  <c r="M28" i="97"/>
  <c r="J28" i="103"/>
  <c r="G33" i="24"/>
  <c r="G32" i="24"/>
  <c r="G34" i="24"/>
  <c r="P28" i="10"/>
  <c r="D41" i="30"/>
  <c r="D45" i="30"/>
  <c r="P28" i="45"/>
  <c r="P28" i="47"/>
  <c r="M28" i="58"/>
  <c r="D41" i="62"/>
  <c r="D45" i="62"/>
  <c r="J28" i="70"/>
  <c r="D41" i="70"/>
  <c r="D45" i="70"/>
  <c r="D42" i="72"/>
  <c r="G38" i="72"/>
  <c r="G38" i="73"/>
  <c r="D42" i="73"/>
  <c r="M28" i="81"/>
  <c r="M24" i="89"/>
  <c r="M10" i="89"/>
  <c r="M21" i="89"/>
  <c r="M28" i="89"/>
  <c r="M25" i="89"/>
  <c r="M22" i="89"/>
  <c r="M26" i="89"/>
  <c r="M23" i="89"/>
  <c r="M27" i="89"/>
  <c r="J28" i="95"/>
  <c r="P21" i="72"/>
  <c r="P25" i="72"/>
  <c r="P23" i="72"/>
  <c r="P27" i="72"/>
  <c r="P24" i="72"/>
  <c r="P26" i="72"/>
  <c r="P10" i="72"/>
  <c r="P22" i="72"/>
  <c r="D41" i="81"/>
  <c r="D45" i="81"/>
  <c r="G28" i="99"/>
  <c r="D41" i="107"/>
  <c r="D45" i="107"/>
  <c r="D41" i="18"/>
  <c r="D45" i="18"/>
  <c r="P28" i="12"/>
  <c r="P28" i="20"/>
  <c r="M28" i="66"/>
  <c r="P28" i="97"/>
  <c r="J28" i="102"/>
  <c r="M28" i="82"/>
  <c r="D41" i="78"/>
  <c r="D45" i="78"/>
  <c r="D41" i="34"/>
  <c r="D45" i="34"/>
  <c r="D41" i="68"/>
  <c r="D45" i="68"/>
  <c r="D43" i="3"/>
  <c r="D45" i="3"/>
  <c r="P22" i="79"/>
  <c r="P26" i="79"/>
  <c r="P23" i="79"/>
  <c r="P27" i="79"/>
  <c r="P10" i="79"/>
  <c r="P24" i="79"/>
  <c r="P21" i="79"/>
  <c r="P25" i="79"/>
  <c r="J28" i="100"/>
  <c r="P23" i="99"/>
  <c r="P27" i="99"/>
  <c r="P10" i="99"/>
  <c r="P24" i="99"/>
  <c r="P21" i="99"/>
  <c r="P25" i="99"/>
  <c r="P22" i="99"/>
  <c r="P26" i="99"/>
  <c r="P28" i="95"/>
  <c r="D41" i="95"/>
  <c r="D45" i="95"/>
  <c r="P23" i="24"/>
  <c r="P27" i="24"/>
  <c r="P10" i="24"/>
  <c r="P21" i="24"/>
  <c r="P25" i="24"/>
  <c r="P22" i="24"/>
  <c r="P24" i="24"/>
  <c r="P26" i="24"/>
  <c r="P21" i="21"/>
  <c r="P25" i="21"/>
  <c r="P23" i="21"/>
  <c r="P27" i="21"/>
  <c r="P10" i="21"/>
  <c r="P26" i="21"/>
  <c r="P22" i="21"/>
  <c r="P24" i="21"/>
  <c r="D45" i="87"/>
  <c r="D42" i="109"/>
  <c r="G38" i="109"/>
  <c r="P28" i="70"/>
  <c r="M28" i="24"/>
  <c r="P28" i="85"/>
  <c r="G38" i="21"/>
  <c r="D42" i="21"/>
  <c r="D45" i="88"/>
  <c r="J28" i="89"/>
  <c r="M28" i="21"/>
  <c r="J28" i="24"/>
  <c r="G38" i="99"/>
  <c r="D42" i="99"/>
  <c r="J28" i="109"/>
  <c r="P28" i="73"/>
  <c r="D41" i="73"/>
  <c r="D45" i="73"/>
  <c r="P28" i="83"/>
  <c r="D41" i="83"/>
  <c r="D45" i="83"/>
  <c r="P28" i="72"/>
  <c r="D41" i="72"/>
  <c r="D45" i="72"/>
  <c r="G38" i="24"/>
  <c r="D42" i="24"/>
  <c r="J28" i="79"/>
  <c r="J28" i="99"/>
  <c r="D41" i="24"/>
  <c r="D45" i="24"/>
  <c r="P28" i="102"/>
  <c r="G38" i="79"/>
  <c r="D42" i="79"/>
  <c r="D42" i="100"/>
  <c r="G38" i="100"/>
  <c r="D45" i="93"/>
  <c r="P24" i="89"/>
  <c r="P21" i="89"/>
  <c r="P25" i="89"/>
  <c r="P22" i="89"/>
  <c r="P26" i="89"/>
  <c r="P23" i="89"/>
  <c r="P27" i="89"/>
  <c r="P10" i="89"/>
  <c r="D45" i="77"/>
  <c r="D41" i="85"/>
  <c r="D45" i="85"/>
  <c r="P28" i="106"/>
  <c r="P21" i="100"/>
  <c r="P25" i="100"/>
  <c r="P22" i="100"/>
  <c r="P27" i="100"/>
  <c r="P23" i="100"/>
  <c r="P10" i="100"/>
  <c r="P24" i="100"/>
  <c r="P26" i="100"/>
  <c r="P28" i="92"/>
  <c r="D41" i="79"/>
  <c r="D45" i="79"/>
  <c r="P24" i="109"/>
  <c r="P21" i="109"/>
  <c r="P25" i="109"/>
  <c r="P22" i="109"/>
  <c r="P26" i="109"/>
  <c r="P23" i="109"/>
  <c r="P27" i="109"/>
  <c r="P10" i="109"/>
  <c r="P28" i="103"/>
  <c r="D41" i="103"/>
  <c r="D45" i="103"/>
  <c r="M28" i="100"/>
  <c r="M28" i="109"/>
  <c r="D42" i="89"/>
  <c r="G38" i="89"/>
  <c r="P28" i="108"/>
  <c r="M28" i="79"/>
  <c r="D41" i="21"/>
  <c r="D45" i="21"/>
  <c r="D41" i="102"/>
  <c r="D45" i="102"/>
  <c r="D41" i="108"/>
  <c r="D45" i="108"/>
  <c r="P28" i="109"/>
  <c r="D41" i="109"/>
  <c r="D45" i="109"/>
  <c r="P28" i="21"/>
  <c r="P28" i="89"/>
  <c r="D41" i="89"/>
  <c r="D45" i="89"/>
  <c r="P28" i="24"/>
  <c r="P28" i="79"/>
  <c r="P28" i="99"/>
  <c r="D41" i="99"/>
  <c r="D45" i="99"/>
  <c r="P28" i="100"/>
  <c r="D41" i="100"/>
  <c r="D45" i="100"/>
</calcChain>
</file>

<file path=xl/sharedStrings.xml><?xml version="1.0" encoding="utf-8"?>
<sst xmlns="http://schemas.openxmlformats.org/spreadsheetml/2006/main" count="9417" uniqueCount="582">
  <si>
    <t>CBI</t>
  </si>
  <si>
    <t>ROP</t>
  </si>
  <si>
    <t>Base Award</t>
  </si>
  <si>
    <t>Intake</t>
  </si>
  <si>
    <t>DPS Demand</t>
  </si>
  <si>
    <t>CBI A/C</t>
  </si>
  <si>
    <t>ROP A/C</t>
  </si>
  <si>
    <t>Enrollments Requested</t>
  </si>
  <si>
    <t>Total Groups Need</t>
  </si>
  <si>
    <t>Program Characteristics</t>
  </si>
  <si>
    <t>Sessions</t>
  </si>
  <si>
    <t>Group Size</t>
  </si>
  <si>
    <t>Vendor Bid</t>
  </si>
  <si>
    <t>Groups Bid</t>
  </si>
  <si>
    <t>Award Allocation</t>
  </si>
  <si>
    <t>CBI (75%)</t>
  </si>
  <si>
    <t>SAB (25%)</t>
  </si>
  <si>
    <t>Award Range (Based on number groups bid)</t>
  </si>
  <si>
    <t>Percent Demand Bid</t>
  </si>
  <si>
    <t>Core Milestones</t>
  </si>
  <si>
    <t>Y</t>
  </si>
  <si>
    <t>Engagement</t>
  </si>
  <si>
    <t>30 Days</t>
  </si>
  <si>
    <t>60 Days</t>
  </si>
  <si>
    <t>90 Days</t>
  </si>
  <si>
    <t>Completion</t>
  </si>
  <si>
    <t>Released HLOC</t>
  </si>
  <si>
    <t>Total</t>
  </si>
  <si>
    <t>Support Milestones</t>
  </si>
  <si>
    <t>Education</t>
  </si>
  <si>
    <t>Employment</t>
  </si>
  <si>
    <t>Health/Nutrition</t>
  </si>
  <si>
    <t>Child Care Services</t>
  </si>
  <si>
    <t>Family Counseling</t>
  </si>
  <si>
    <t>Parenting Classes</t>
  </si>
  <si>
    <t>Subtotal</t>
  </si>
  <si>
    <t>County:</t>
  </si>
  <si>
    <t xml:space="preserve">In this example, the program operates a CBI and ROP curriculum that has 24 sessions with a </t>
  </si>
  <si>
    <t>ROP aftercare that provides 8 follow-up sessions.  The costs include providing transportation</t>
  </si>
  <si>
    <t>per session</t>
  </si>
  <si>
    <t>Once the information about your program have been entered by you, the total number of CBI groups</t>
  </si>
  <si>
    <t xml:space="preserve">The award is tied to the costs you reported and represents a full cycle of the program. This means the </t>
  </si>
  <si>
    <t xml:space="preserve">time it takes to complete the program from intake to successful completion of the services.  This </t>
  </si>
  <si>
    <t>CBI:</t>
  </si>
  <si>
    <t>ROP:</t>
  </si>
  <si>
    <t>Percent Awarded</t>
  </si>
  <si>
    <t>Award Range</t>
  </si>
  <si>
    <t>Range</t>
  </si>
  <si>
    <t>Percent</t>
  </si>
  <si>
    <t>Award</t>
  </si>
  <si>
    <t>This is a contract based on your achievement of core and service milestones.  Payment is made when</t>
  </si>
  <si>
    <t>service is provided to an individual offender (e.g., referral to education services) or when an</t>
  </si>
  <si>
    <t>you have agreed to provide as part of your bid, and include treatment (up to 120 days with aftercare)</t>
  </si>
  <si>
    <t>service you will provide.  You may  put a "N" for no service, or leave the shaded area blank.</t>
  </si>
  <si>
    <t>offender reaches the treatment milestone or when the service is provided.  For example, when an</t>
  </si>
  <si>
    <t>is enrolled in CBI and ROP services and attends 80% of their scheduled appointments in the first 30 days,</t>
  </si>
  <si>
    <t>this vendor would be paid as follows:</t>
  </si>
  <si>
    <t>Attend first day (CBI)</t>
  </si>
  <si>
    <t>Attend first day (ROP)</t>
  </si>
  <si>
    <t>Core Milestone</t>
  </si>
  <si>
    <t>Cost</t>
  </si>
  <si>
    <t>Payment</t>
  </si>
  <si>
    <t>First 30 Days of Tx(CBI)</t>
  </si>
  <si>
    <t>First 30 Days of Tx (ROP)</t>
  </si>
  <si>
    <t>Intake (CBI)</t>
  </si>
  <si>
    <t>Intake (ROP)</t>
  </si>
  <si>
    <t>For this contract period, vendors will also be paid for wrap around services that aid the offender with</t>
  </si>
  <si>
    <t>maintaining compliance.  Payment for these services are made when the vendor documents referral and</t>
  </si>
  <si>
    <t xml:space="preserve">in the service.  Engagement might be documented with an enrollment form, written verification that the </t>
  </si>
  <si>
    <t xml:space="preserve">offender made a scheduled appointment, or some other verifiable document.  The offender need not </t>
  </si>
  <si>
    <t>complete the service for payment.</t>
  </si>
  <si>
    <t xml:space="preserve">In this example, we request 106 enrollments for each fiscal year, which represents 35% of the eligible </t>
  </si>
  <si>
    <t>around services maximum payouts are based on anticipated need within the general population.  For</t>
  </si>
  <si>
    <t>example, based on the Department's needs assessment, most (~80%) but not offenders need some</t>
  </si>
  <si>
    <t xml:space="preserve">additional educational services.  As such, the Department will pay for services provided up to 80% of </t>
  </si>
  <si>
    <t>CBI/ROP</t>
  </si>
  <si>
    <t>Awarded Proportion</t>
  </si>
  <si>
    <t>4 Plus</t>
  </si>
  <si>
    <t>and relative to the number of groups needed to satisfy our requested enrollment amount.  There are</t>
  </si>
  <si>
    <t>indicated the number of sessions required by the curriculum for each services, the number of offenders</t>
  </si>
  <si>
    <t>Total Cycle Cost</t>
  </si>
  <si>
    <t>Cost*Offenders*Sessions</t>
  </si>
  <si>
    <t>Enrollment</t>
  </si>
  <si>
    <t xml:space="preserve">Percent </t>
  </si>
  <si>
    <t>Individuals</t>
  </si>
  <si>
    <t>the requested enrollment number.  In this example, incentive payment will be made for up to 96 of the</t>
  </si>
  <si>
    <t>ROP Aftercare*</t>
  </si>
  <si>
    <t xml:space="preserve">The following example expands the 30 day payout for an offender enrolled in CBI and ROP services </t>
  </si>
  <si>
    <t xml:space="preserve">who was also referred to wrap around services.   Referral and engagement documentation assumed </t>
  </si>
  <si>
    <t>Education*</t>
  </si>
  <si>
    <t>Health/Nutrition*</t>
  </si>
  <si>
    <t>Child Care*</t>
  </si>
  <si>
    <t>Parenting*</t>
  </si>
  <si>
    <t xml:space="preserve">The bid sheet calculates the total amount of each incentive and the incentive for each treatment </t>
  </si>
  <si>
    <t xml:space="preserve">Remember, if you will be providing the optional services you should indicate this in the grey shaded  </t>
  </si>
  <si>
    <t>incentive to be calculated and included in your contract award.</t>
  </si>
  <si>
    <t>The total amount of your bid will be automatically calculated under the "Bid Summary" heading.</t>
  </si>
  <si>
    <t>Bid Summary</t>
  </si>
  <si>
    <t>N</t>
  </si>
  <si>
    <t>and the  services required by the contract (i.e., education, employment, and health/nutrition).</t>
  </si>
  <si>
    <t>Service</t>
  </si>
  <si>
    <t>Provided</t>
  </si>
  <si>
    <t>Max</t>
  </si>
  <si>
    <t xml:space="preserve">You will be paid a proportion of this amount based on the number of CBI groups you bid to provide </t>
  </si>
  <si>
    <t>Incentive Pay Structure</t>
  </si>
  <si>
    <t>Offenders to Serve</t>
  </si>
  <si>
    <t>Administrative Fee</t>
  </si>
  <si>
    <t>Rate</t>
  </si>
  <si>
    <t>Introduction</t>
  </si>
  <si>
    <t>Instructions</t>
  </si>
  <si>
    <t xml:space="preserve">Cells highlighted in blue contain pre-filled information related to the Department's request for service.  </t>
  </si>
  <si>
    <t>The bid sheet is divided into several sections, with titles highlighted in green.</t>
  </si>
  <si>
    <t>Review the county name in the bid sheet to make certain you are bidding for the correct county.</t>
  </si>
  <si>
    <t>Hitting the 'tab' key on your key board will take you to the cells that require you to enter information.</t>
  </si>
  <si>
    <t>Review the enrollments requested.  This is the number of offenders that the Department wishes to enroll</t>
  </si>
  <si>
    <t xml:space="preserve">in services.  This RFP emphasizes cognitive behavioral interventions as the primary service to be offered </t>
  </si>
  <si>
    <t>in conjunction with substance abuse services for a defined group of offenders under community</t>
  </si>
  <si>
    <t>SECTION:  DPS DEMAND</t>
  </si>
  <si>
    <t>Line Item:  Enrollments Requested</t>
  </si>
  <si>
    <t>Line Item:  Total Groups Needed</t>
  </si>
  <si>
    <t>(CBI).  Because some offenders also have substance abuse concerns, up to 25% of offenders may be also</t>
  </si>
  <si>
    <t>Then number of enrollments in ROP is equal to 25% of the requested number of enrollments.</t>
  </si>
  <si>
    <t xml:space="preserve">related to achievement of future measurable performance outcomes, the RRS RFP is designed with a base </t>
  </si>
  <si>
    <t xml:space="preserve">award, along with core and supportive milestones. Each vendor will be compensated based on </t>
  </si>
  <si>
    <t xml:space="preserve">Because this RFP is based on Performance Based Contracting which is an approach to contract payment </t>
  </si>
  <si>
    <t>engagement through services provided.  This includes a base award designed to ensure services are</t>
  </si>
  <si>
    <t xml:space="preserve">available to offenders as soon as possible after award.  The base award is determined by the costs </t>
  </si>
  <si>
    <t xml:space="preserve">associated with the program and the amount of demand your bid satisfies.  Because program </t>
  </si>
  <si>
    <t>characteristics such as enrollment space and sessions required by the curriculum impact a vendor's</t>
  </si>
  <si>
    <t>SECTION:  Program Characteristics</t>
  </si>
  <si>
    <t>Line Item:  Sessions</t>
  </si>
  <si>
    <t>You are required to enter the information in this section.  Failure to do so will result in an incomplete</t>
  </si>
  <si>
    <t>bid.</t>
  </si>
  <si>
    <t>Line Item: Group Size</t>
  </si>
  <si>
    <t xml:space="preserve">Enter the cost of providing a CBI session for a single offender, a value between $25 and $80 US. </t>
  </si>
  <si>
    <t xml:space="preserve">Enter the cost of providing a ROP session for a single offender, a value between $25 and $80 US. </t>
  </si>
  <si>
    <t xml:space="preserve">Enter the cost of providing a ROP Aftercare session for a single offender, a value between $25 and $50 US. </t>
  </si>
  <si>
    <t>SECTION:  Vendor Bid</t>
  </si>
  <si>
    <t>Line Item:  Groups Bid</t>
  </si>
  <si>
    <t xml:space="preserve">You are required to bid only for CBI services.  Because you are required to provide substance abuse </t>
  </si>
  <si>
    <t>services and aftercare, and because you are limited to the amount of substance abuse services you</t>
  </si>
  <si>
    <t>can provide with TECS RRS funds, your bids for these other services are calculated based on the amount</t>
  </si>
  <si>
    <t>of CBI services you provide.</t>
  </si>
  <si>
    <t>Enter the number of groups you wish to provide.  This should be a whole number, not to exceed the</t>
  </si>
  <si>
    <t>RFP and the information you entered about your typical ROP Aftercare group size (reference item 20).</t>
  </si>
  <si>
    <t>Line item:</t>
  </si>
  <si>
    <t xml:space="preserve">The number of offenders to serve is a count of individual offenders.  Because you may have dual </t>
  </si>
  <si>
    <t>SECTION:  Award Allocation</t>
  </si>
  <si>
    <t>Your base award is determined by the cost to run one cycle of your programs.  The value is determined</t>
  </si>
  <si>
    <t>by the information you provided about your programs and is calculated as cost*sessions*group size.</t>
  </si>
  <si>
    <t>ROP (25%)</t>
  </si>
  <si>
    <t>You will be paid a proportion of the sum of these costs based on the number of CBI groups you bid to</t>
  </si>
  <si>
    <t>SECTION:  Incentive Pay Structure</t>
  </si>
  <si>
    <t xml:space="preserve">You are not required to enter any information or make any bids in this section.  Though the incentive </t>
  </si>
  <si>
    <t>rates are binding, you are making no guarantee that you will reach the maximum payout targets.  These</t>
  </si>
  <si>
    <t xml:space="preserve">targets are in place in order to develop a "not to exceed" value for any awarded contracts.  The </t>
  </si>
  <si>
    <t>Department realizes that 100% completion rates are highly unlikely to occur.  However, because the</t>
  </si>
  <si>
    <t>program is designed to provide incentive to promote maximum participation and completion, we must</t>
  </si>
  <si>
    <t>provide funds in your contract if your program achieves 100% completion.  We do not guarantee that</t>
  </si>
  <si>
    <t>reference the RRS RFP.</t>
  </si>
  <si>
    <t>Your monthly payout will be calculated as the number of offenders reaching the milestone during the</t>
  </si>
  <si>
    <t>month of invoice times the incentive percentage of your cost per session you bid (reference items 21-24).</t>
  </si>
  <si>
    <t xml:space="preserve">Consistent with the performance based model of this program, you will receive compensation for </t>
  </si>
  <si>
    <t xml:space="preserve">support services you provide.  You are required to provide certain wrap around services as part of your </t>
  </si>
  <si>
    <t xml:space="preserve">period.  If you plan to offer these services, put a "Y" in the grey shaded area that corresponds to the </t>
  </si>
  <si>
    <t>You are not required to enter any other information or make any bids in this section.  Though the</t>
  </si>
  <si>
    <t xml:space="preserve">These targets are in place in order to develop a "not to exceed" value for any awarded contracts.  The </t>
  </si>
  <si>
    <t>incentive rates are binding, you are making no guarantee that you will reach the maximum payout targets.</t>
  </si>
  <si>
    <t>maximum percentage of offenders for which you may be compensated is also binding and shown in the</t>
  </si>
  <si>
    <t>The number of total individuals you will serve in ROP is calculated based on the number of groups you</t>
  </si>
  <si>
    <t xml:space="preserve">Your monthly payout will be calculated as the number of unduplicated offenders you served, not to </t>
  </si>
  <si>
    <t>The values in these cells represent the maximum yearly payout you may achieve based upon the</t>
  </si>
  <si>
    <t>Because 100% are required to receive CBI services, support milestones payments are calculated based</t>
  </si>
  <si>
    <t>population.</t>
  </si>
  <si>
    <t>SECTION:  Bid Summary</t>
  </si>
  <si>
    <t xml:space="preserve">The bid summary contains the amount of the base award, plus the total maximum yearly value of </t>
  </si>
  <si>
    <t>This is the base award that was calculated based upon your program information and bid</t>
  </si>
  <si>
    <t xml:space="preserve">This is the maximum yearly amount you may receive for achieving support milestones.  (reference item </t>
  </si>
  <si>
    <t>This is the sum of your award allocation, core milestone maximum, and support milestone maximum.</t>
  </si>
  <si>
    <t>Cells highlighted in pink are calculation cells that contain formula which should not be changed.</t>
  </si>
  <si>
    <t>The phrase "cell reference" references the excel sheet grid where the information can be found.</t>
  </si>
  <si>
    <t xml:space="preserve">an unduplicated offender count is required to determine the compensation you will receive for providing </t>
  </si>
  <si>
    <t xml:space="preserve">the  required and optional wrap around services that are part of the RRS RFP.  For more information </t>
  </si>
  <si>
    <t>about these required and optional services, please reference the RRS RFP.</t>
  </si>
  <si>
    <t xml:space="preserve">are allowed to provide based on your CBI bid and the information you entered about your ROP program   </t>
  </si>
  <si>
    <t>(reference item 18).  The number may not exceed the number of enrollments requested (reference item 4).</t>
  </si>
  <si>
    <t xml:space="preserve">groups you are allowed to provide based on your CBI bid and the information you entered about your    </t>
  </si>
  <si>
    <t xml:space="preserve">program (reference item 19).  The number may not exceed the number of enrollments requested </t>
  </si>
  <si>
    <t xml:space="preserve">program (reference item 20).  The number may not exceed the number of enrollments requested   </t>
  </si>
  <si>
    <t>(Reference items 13-14)</t>
  </si>
  <si>
    <t>The costs of ROP and ROP Aftercare are summed.  Your award is based on 25% of these costs.</t>
  </si>
  <si>
    <t xml:space="preserve">provide.  From a minimum of 12.5% to a maximum of 60% of these costs.  For more information on the </t>
  </si>
  <si>
    <t xml:space="preserve">proportion in your reward range, plus 0.10 if your bid satisfies 100% of demand.  For more </t>
  </si>
  <si>
    <t xml:space="preserve">Performance-Based Contracting can be defined as an approach focused on developing strategic </t>
  </si>
  <si>
    <t xml:space="preserve">performance measures and directly relating contract payment to achieve measurable performance </t>
  </si>
  <si>
    <t xml:space="preserve">amount based on the services provided, an incentive pay rate, and the number of offenders expected to </t>
  </si>
  <si>
    <t>meet the milestone.  For more information on the program model, please reference the RRS RFP.</t>
  </si>
  <si>
    <t>The values in these cells represent the maximum yearly payout you may achieve based upon the bidded</t>
  </si>
  <si>
    <t xml:space="preserve">bid.  You have the option of providing three additional services (child care, family counseling, and  </t>
  </si>
  <si>
    <t>parenting classes).  For more information about these services, please reference the RRS RFP.</t>
  </si>
  <si>
    <t>max payout.  We make no guarantee that your numbers will meet these targets.</t>
  </si>
  <si>
    <t>exceed the total number of unduplicated offenders you bid to serve (reference item 31), times the cost of</t>
  </si>
  <si>
    <t>providing a CBI session times the incentive rates for the service.</t>
  </si>
  <si>
    <t xml:space="preserve">on this bid.  Max payout percentages were determined by approximate need observed in the offender </t>
  </si>
  <si>
    <t xml:space="preserve">bidded individual offenders to receive employment services) times the cost of CBI services times the </t>
  </si>
  <si>
    <t>Support</t>
  </si>
  <si>
    <t>You are required to affirm whether you will be offering the optional support services during the contract</t>
  </si>
  <si>
    <t>supervision.  The Department expects all offenders to be enrolled in Cognitive Behavioral programming</t>
  </si>
  <si>
    <t>ability to fill demand, the number of groups required to fulfill demand is calculated.</t>
  </si>
  <si>
    <t xml:space="preserve">The number of groups needed to fulfill CBI demand are calculated based on the program information </t>
  </si>
  <si>
    <t xml:space="preserve">The number of groups needed to fulfill ROP demand are calculated based on the program information </t>
  </si>
  <si>
    <t xml:space="preserve">The number of groups needed to fulfill ROP Aftercare demand are calculated based on the program </t>
  </si>
  <si>
    <t>The number of ROP groups you bid is calculated based upon the specifications outlined in the RFP and</t>
  </si>
  <si>
    <t>The number of ROP Aftercare groups you bid is calculated based upon the specifications outlined in the</t>
  </si>
  <si>
    <t>An unduplicated count of individuals your bid will serve is calculated.  This value is equal to the number</t>
  </si>
  <si>
    <t>outcomes. This section provides the incentives available through the RRS and calculates your bid</t>
  </si>
  <si>
    <t>service you will provide.  If you leave the cell blank, no funds will be calculated for the service.</t>
  </si>
  <si>
    <t>Your total yearly maximum compensation for support services is calculated. Reference cell (G38)</t>
  </si>
  <si>
    <t>core milestone incentives, plus the total maximum yearly value of support milestone incentives, plus</t>
  </si>
  <si>
    <t xml:space="preserve">This is the maximum yearly amount you may receive for achieving core milestones.  (reference item </t>
  </si>
  <si>
    <t>In this example, it takes 8 groups of CBI (see item 5) to satisfy the enrollment demand based on the</t>
  </si>
  <si>
    <t>number of offenders the vendor can enroll per session.  The vendor has bid to provide 8 groups of CBI.</t>
  </si>
  <si>
    <t xml:space="preserve">Since this bid satisfies 100% (8 groups needed/8 groups bid=100%) of the demand and since they </t>
  </si>
  <si>
    <t>*Note:  The vendor in this example does not offer family counseling services.</t>
  </si>
  <si>
    <t xml:space="preserve">services the vendor should document the referral and obtain evidence that the offender has engaged </t>
  </si>
  <si>
    <t xml:space="preserve">*Counts individuals entering care from CRV, DART-Cherry, or Black Mountain. </t>
  </si>
  <si>
    <t>You will need to enter information in cells that are highlighted in grey.  You may use this form to see how</t>
  </si>
  <si>
    <t xml:space="preserve">the specifics of you program impacts these figures.  These cells tell us about the program that you run, </t>
  </si>
  <si>
    <t>These instructions are further provided with an example bid sheet that you may edit for planning your bid.</t>
  </si>
  <si>
    <t xml:space="preserve">If your bid satisfies all the enrollments requested, you receive an extra 10 percentage points.  </t>
  </si>
  <si>
    <t>If you do not put a "Y" in the box, no payment will be calculated for that service.</t>
  </si>
  <si>
    <t>engagement with the service provider.  For example, when a vendor refers an offender for education</t>
  </si>
  <si>
    <t>While the bid form calculates the maximum payout for core services at 100% for all enrollees, wrap</t>
  </si>
  <si>
    <t xml:space="preserve">Individuals may be referred to/receive wrap around services at any point during their enrollment.  </t>
  </si>
  <si>
    <t xml:space="preserve">individuals exiting DART-Cherry or Black Mountain returning to your county.  These figures will be </t>
  </si>
  <si>
    <t>calculated for you and are highlighted in blue.  In this worksheet you may edit the values in this cell for</t>
  </si>
  <si>
    <t>your planning purposes.  If you hit the "tab" key, you will be taken to cells that may be edited.</t>
  </si>
  <si>
    <t>The number of enrollments in CBI Booster is equal to the requested number of enrollments plus 10%.</t>
  </si>
  <si>
    <t xml:space="preserve">The number of groups needed to fulfill CBI Booster Session demand are calculated based on the program </t>
  </si>
  <si>
    <t xml:space="preserve">Enter the cost of providing a CBI Booster session for a single offender, a value between $25 and $50 US. </t>
  </si>
  <si>
    <t>The number of CBI Booster groups you bid is calculated based upon the specifications outlined in the</t>
  </si>
  <si>
    <t xml:space="preserve">enrollment in CBI and ROP and because CBI and ROP participants will also enroll in aftercare services, </t>
  </si>
  <si>
    <t xml:space="preserve">The number of total individuals you will serve in CBI Booster sessions is calculated based on the number of </t>
  </si>
  <si>
    <t>Aftercare may refer to services after completion of CBI or ROP services.</t>
  </si>
  <si>
    <t>RFP and the information you entered about your typical CBI Booster group size (reference item 19).</t>
  </si>
  <si>
    <t>The costs of CBI and CBI Booster sessions are summed.  Your award is based on 75% of these costs.</t>
  </si>
  <si>
    <t xml:space="preserve">calculated as the number of groups bid for CBI (reference item 26) divided by the number of groups </t>
  </si>
  <si>
    <t xml:space="preserve">Your base award is calculated as the cost of providing CBI, ROP, and aftercare for one cycle times the </t>
  </si>
  <si>
    <t>Your total yearly maximum compensation for each service is calculated for CBI, ROP, CBI Booster, and</t>
  </si>
  <si>
    <t xml:space="preserve">enrollment request.  Since your bid for ROP and aftercare is dependent on your CBI bid, this is </t>
  </si>
  <si>
    <t xml:space="preserve">Booster (aftercare) to account for individuals returning to your county from CRV centers during each year. </t>
  </si>
  <si>
    <t>max enrollment of 15 offenders per cohort.  Their CBI Booster program has 6 sessions and</t>
  </si>
  <si>
    <t>CBI Boost</t>
  </si>
  <si>
    <t>amount is calculated as 75% of the CBI and CBI Booster value plus 25% of the ROP and ROP aftercare</t>
  </si>
  <si>
    <t xml:space="preserve"> 120 individuals enrolled in CBI, ROP, or aftercare.  The number is calculated as such:</t>
  </si>
  <si>
    <t>CBI Booster*</t>
  </si>
  <si>
    <t>Your bid includes a 15% fee on services to pay for administrative cost during the time frame of the</t>
  </si>
  <si>
    <t>CBI Booster</t>
  </si>
  <si>
    <t xml:space="preserve">These sheets are designed so that you only have to information that is required.  </t>
  </si>
  <si>
    <t xml:space="preserve">You are only required to enter or allowed to change information that is highlighted in grey. </t>
  </si>
  <si>
    <t>(Cell reference C1)</t>
  </si>
  <si>
    <t>(Cell reference J3)</t>
  </si>
  <si>
    <t>(Cell reference M3)</t>
  </si>
  <si>
    <r>
      <t xml:space="preserve">The number of enrollments in CBI is equal to the requested number of enrollments.  </t>
    </r>
    <r>
      <rPr>
        <i/>
        <sz val="10"/>
        <color theme="1"/>
        <rFont val="Calibri"/>
        <family val="2"/>
        <scheme val="minor"/>
      </rPr>
      <t>(Cell reference G3)</t>
    </r>
  </si>
  <si>
    <r>
      <t xml:space="preserve">plus 10%.  </t>
    </r>
    <r>
      <rPr>
        <i/>
        <sz val="10"/>
        <color theme="1"/>
        <rFont val="Calibri"/>
        <family val="2"/>
        <scheme val="minor"/>
      </rPr>
      <t>(Cell reference P3)</t>
    </r>
  </si>
  <si>
    <r>
      <t xml:space="preserve">you enter. </t>
    </r>
    <r>
      <rPr>
        <i/>
        <sz val="10"/>
        <color theme="1"/>
        <rFont val="Calibri"/>
        <family val="2"/>
        <scheme val="minor"/>
      </rPr>
      <t xml:space="preserve"> (Cell reference G4)</t>
    </r>
  </si>
  <si>
    <t>(Cell reference M10)</t>
  </si>
  <si>
    <t>(Cell reference P10)</t>
  </si>
  <si>
    <t>(Cell reference J11)</t>
  </si>
  <si>
    <t>(Cell reference G13)</t>
  </si>
  <si>
    <t>(Cell reference G14)</t>
  </si>
  <si>
    <t>(Cell reference D45)</t>
  </si>
  <si>
    <r>
      <t xml:space="preserve">you enter. </t>
    </r>
    <r>
      <rPr>
        <i/>
        <sz val="10"/>
        <color theme="1"/>
        <rFont val="Calibri"/>
        <family val="2"/>
        <scheme val="minor"/>
      </rPr>
      <t xml:space="preserve"> (Cell reference J4)</t>
    </r>
  </si>
  <si>
    <r>
      <t xml:space="preserve">information you enter.  </t>
    </r>
    <r>
      <rPr>
        <i/>
        <sz val="10"/>
        <color theme="1"/>
        <rFont val="Calibri"/>
        <family val="2"/>
        <scheme val="minor"/>
      </rPr>
      <t>(Cell reference M4)</t>
    </r>
  </si>
  <si>
    <r>
      <t xml:space="preserve">information you enter. </t>
    </r>
    <r>
      <rPr>
        <i/>
        <sz val="10"/>
        <color theme="1"/>
        <rFont val="Calibri"/>
        <family val="2"/>
        <scheme val="minor"/>
      </rPr>
      <t xml:space="preserve"> (Cell reference P4)</t>
    </r>
  </si>
  <si>
    <r>
      <t xml:space="preserve">Enter the number of sessions in you CBI curriculum. </t>
    </r>
    <r>
      <rPr>
        <i/>
        <sz val="10"/>
        <color theme="1"/>
        <rFont val="Calibri"/>
        <family val="2"/>
        <scheme val="minor"/>
      </rPr>
      <t xml:space="preserve"> (Cell reference G6)</t>
    </r>
  </si>
  <si>
    <r>
      <t xml:space="preserve">Enter the number of sessions in you ROP curriculum. </t>
    </r>
    <r>
      <rPr>
        <i/>
        <sz val="10"/>
        <color theme="1"/>
        <rFont val="Calibri"/>
        <family val="2"/>
        <scheme val="minor"/>
      </rPr>
      <t xml:space="preserve"> (Cell reference J6)</t>
    </r>
  </si>
  <si>
    <r>
      <t xml:space="preserve">Enter the number of sessions in you CBI Booster Session curriculum.  </t>
    </r>
    <r>
      <rPr>
        <i/>
        <sz val="10"/>
        <color theme="1"/>
        <rFont val="Calibri"/>
        <family val="2"/>
        <scheme val="minor"/>
      </rPr>
      <t>(Cell reference M6)</t>
    </r>
  </si>
  <si>
    <r>
      <t xml:space="preserve">Enter the number of sessions in you ROP Aftercare curriculum.  </t>
    </r>
    <r>
      <rPr>
        <i/>
        <sz val="10"/>
        <color theme="1"/>
        <rFont val="Calibri"/>
        <family val="2"/>
        <scheme val="minor"/>
      </rPr>
      <t>(Cell reference P6)</t>
    </r>
  </si>
  <si>
    <r>
      <t xml:space="preserve">Enter the group size of your CBI sessions, a number between 12 and 15.  </t>
    </r>
    <r>
      <rPr>
        <i/>
        <sz val="10"/>
        <color theme="1"/>
        <rFont val="Calibri"/>
        <family val="2"/>
        <scheme val="minor"/>
      </rPr>
      <t>(Cell reference G7)</t>
    </r>
  </si>
  <si>
    <r>
      <t xml:space="preserve">Enter the group size of your ROP sessions, a number between 12 and 15.  </t>
    </r>
    <r>
      <rPr>
        <i/>
        <sz val="10"/>
        <color theme="1"/>
        <rFont val="Calibri"/>
        <family val="2"/>
        <scheme val="minor"/>
      </rPr>
      <t>(Cell reference J7)</t>
    </r>
  </si>
  <si>
    <r>
      <t xml:space="preserve">Enter the typical group size of your CBI Booster sessions.  </t>
    </r>
    <r>
      <rPr>
        <i/>
        <sz val="10"/>
        <color theme="1"/>
        <rFont val="Calibri"/>
        <family val="2"/>
        <scheme val="minor"/>
      </rPr>
      <t>(Cell reference M7)</t>
    </r>
  </si>
  <si>
    <r>
      <t xml:space="preserve">Enter the typical group size of your ROP Aftercare sessions.  </t>
    </r>
    <r>
      <rPr>
        <i/>
        <sz val="10"/>
        <color theme="1"/>
        <rFont val="Calibri"/>
        <family val="2"/>
        <scheme val="minor"/>
      </rPr>
      <t>(Cell reference P7)</t>
    </r>
  </si>
  <si>
    <r>
      <t xml:space="preserve">Your costs may include transportation to sessions.  </t>
    </r>
    <r>
      <rPr>
        <i/>
        <sz val="10"/>
        <color theme="1"/>
        <rFont val="Calibri"/>
        <family val="2"/>
        <scheme val="minor"/>
      </rPr>
      <t xml:space="preserve"> (Cell reference G8)</t>
    </r>
  </si>
  <si>
    <r>
      <t xml:space="preserve">Your costs may include transportation to sessions.  </t>
    </r>
    <r>
      <rPr>
        <i/>
        <sz val="10"/>
        <color theme="1"/>
        <rFont val="Calibri"/>
        <family val="2"/>
        <scheme val="minor"/>
      </rPr>
      <t xml:space="preserve"> (Cell reference J8)</t>
    </r>
  </si>
  <si>
    <r>
      <t xml:space="preserve">Your costs may include transportation to sessions.  </t>
    </r>
    <r>
      <rPr>
        <i/>
        <sz val="10"/>
        <color theme="1"/>
        <rFont val="Calibri"/>
        <family val="2"/>
        <scheme val="minor"/>
      </rPr>
      <t xml:space="preserve"> (Cell reference M8)</t>
    </r>
  </si>
  <si>
    <r>
      <t xml:space="preserve">Your costs may include transportation to sessions.   </t>
    </r>
    <r>
      <rPr>
        <i/>
        <sz val="10"/>
        <color theme="1"/>
        <rFont val="Calibri"/>
        <family val="2"/>
        <scheme val="minor"/>
      </rPr>
      <t>(Cell reference P8)</t>
    </r>
  </si>
  <si>
    <r>
      <t xml:space="preserve">total number of groups needed to satisfy demand for the county (reference item 8).  </t>
    </r>
    <r>
      <rPr>
        <i/>
        <sz val="10"/>
        <color theme="1"/>
        <rFont val="Calibri"/>
        <family val="2"/>
        <scheme val="minor"/>
      </rPr>
      <t>(Cell reference G10)</t>
    </r>
  </si>
  <si>
    <r>
      <t xml:space="preserve">the information you entered about your ROP group size (reference item 18). </t>
    </r>
    <r>
      <rPr>
        <i/>
        <sz val="10"/>
        <color theme="1"/>
        <rFont val="Calibri"/>
        <family val="2"/>
        <scheme val="minor"/>
      </rPr>
      <t xml:space="preserve"> (Cell reference J10)</t>
    </r>
  </si>
  <si>
    <r>
      <t xml:space="preserve">(e.g., CBI BID*1.10+ROP BID*0.10)  </t>
    </r>
    <r>
      <rPr>
        <i/>
        <sz val="10"/>
        <color theme="1"/>
        <rFont val="Calibri"/>
        <family val="2"/>
        <scheme val="minor"/>
      </rPr>
      <t>(Cell reference C11)</t>
    </r>
  </si>
  <si>
    <r>
      <t xml:space="preserve">(reference item 5).  </t>
    </r>
    <r>
      <rPr>
        <i/>
        <sz val="10"/>
        <color theme="1"/>
        <rFont val="Calibri"/>
        <family val="2"/>
        <scheme val="minor"/>
      </rPr>
      <t>(Cell reference M11)</t>
    </r>
  </si>
  <si>
    <r>
      <t xml:space="preserve">(reference item 6).  </t>
    </r>
    <r>
      <rPr>
        <i/>
        <sz val="10"/>
        <color theme="1"/>
        <rFont val="Calibri"/>
        <family val="2"/>
        <scheme val="minor"/>
      </rPr>
      <t>(Cell reference P11)</t>
    </r>
  </si>
  <si>
    <r>
      <t xml:space="preserve">award ranges, reference the RRS RFP.  </t>
    </r>
    <r>
      <rPr>
        <i/>
        <sz val="10"/>
        <color theme="1"/>
        <rFont val="Calibri"/>
        <family val="2"/>
        <scheme val="minor"/>
      </rPr>
      <t>(Cell reference G15)</t>
    </r>
  </si>
  <si>
    <r>
      <t xml:space="preserve">needed to satisfy demand in the county (reference item 8). </t>
    </r>
    <r>
      <rPr>
        <i/>
        <sz val="10"/>
        <color theme="1"/>
        <rFont val="Calibri"/>
        <family val="2"/>
        <scheme val="minor"/>
      </rPr>
      <t xml:space="preserve"> (Cell reference G16)</t>
    </r>
  </si>
  <si>
    <r>
      <t xml:space="preserve">information on base award calculation, reference the RRS RFP.  </t>
    </r>
    <r>
      <rPr>
        <i/>
        <sz val="10"/>
        <color theme="1"/>
        <rFont val="Calibri"/>
        <family val="2"/>
        <scheme val="minor"/>
      </rPr>
      <t>(Cell reference G17)</t>
    </r>
  </si>
  <si>
    <t>(Cell references (C35, C36, C37))</t>
  </si>
  <si>
    <r>
      <t xml:space="preserve">incentive amount .  </t>
    </r>
    <r>
      <rPr>
        <i/>
        <sz val="10"/>
        <color theme="1"/>
        <rFont val="Calibri"/>
        <family val="2"/>
        <scheme val="minor"/>
      </rPr>
      <t>(Cell references (G32-37))</t>
    </r>
  </si>
  <si>
    <r>
      <t xml:space="preserve">ROP Aftercare.  </t>
    </r>
    <r>
      <rPr>
        <i/>
        <sz val="10"/>
        <color theme="1"/>
        <rFont val="Calibri"/>
        <family val="2"/>
        <scheme val="minor"/>
      </rPr>
      <t>(Cell references (G28, J28, M28, P28))</t>
    </r>
  </si>
  <si>
    <r>
      <t xml:space="preserve">(reference item number 41).  </t>
    </r>
    <r>
      <rPr>
        <i/>
        <sz val="10"/>
        <color theme="1"/>
        <rFont val="Calibri"/>
        <family val="2"/>
        <scheme val="minor"/>
      </rPr>
      <t>(Cell reference D40)</t>
    </r>
  </si>
  <si>
    <r>
      <t xml:space="preserve">number 45). </t>
    </r>
    <r>
      <rPr>
        <i/>
        <sz val="10"/>
        <color theme="1"/>
        <rFont val="Calibri"/>
        <family val="2"/>
        <scheme val="minor"/>
      </rPr>
      <t xml:space="preserve"> (Cell reference D41)</t>
    </r>
  </si>
  <si>
    <r>
      <t xml:space="preserve">number 50).  </t>
    </r>
    <r>
      <rPr>
        <i/>
        <sz val="10"/>
        <color theme="1"/>
        <rFont val="Calibri"/>
        <family val="2"/>
        <scheme val="minor"/>
      </rPr>
      <t>(Cell reference D42)</t>
    </r>
  </si>
  <si>
    <t>(Cell reference D43)</t>
  </si>
  <si>
    <t xml:space="preserve">Then number of enrollments in ROP Aftercare is equal to the requested number of enrollments in ROP </t>
  </si>
  <si>
    <t xml:space="preserve">enrolled in Regular Outpatient (ROP) services.  </t>
  </si>
  <si>
    <t xml:space="preserve">Aftercare for both CBI and ROP participants must also be provided.  You may serve up to 10% additional </t>
  </si>
  <si>
    <t xml:space="preserve">of the CBI and ROP participants that you bid on in aftercare services alone.  These should be offenders </t>
  </si>
  <si>
    <t>returning to supervision after exiting from a CRV center, DART-Cherry, or Black Mountain.</t>
  </si>
  <si>
    <t xml:space="preserve">(Cell reference C3) </t>
  </si>
  <si>
    <t>For more information on these requirements, please reference the Recidivism Reduction Services RFP.</t>
  </si>
  <si>
    <t>of enrollments you bid to provide for CBI plus 10%, plus an additional 10% of your bid for ROP services.</t>
  </si>
  <si>
    <t xml:space="preserve">The number of total individuals your bid will serve in CBI is calculated based on the number of CBI groups </t>
  </si>
  <si>
    <t xml:space="preserve">you bid to provide and the information you entered about your CBI program (reference item 17).  The </t>
  </si>
  <si>
    <r>
      <t xml:space="preserve">number may not exceed the number of enrollments requested (reference item 3).  </t>
    </r>
    <r>
      <rPr>
        <i/>
        <sz val="10"/>
        <color theme="1"/>
        <rFont val="Calibri"/>
        <family val="2"/>
        <scheme val="minor"/>
      </rPr>
      <t>(Cell reference G11)</t>
    </r>
  </si>
  <si>
    <t xml:space="preserve">The number of total individuals you will serve in ROP Aftercare is calculated based on the number of </t>
  </si>
  <si>
    <t xml:space="preserve">You can receive a 10 point increase in the proportion you are paid if your bid fully satisfies our </t>
  </si>
  <si>
    <t>(Cell References (G21-27), (J21-27), (M21-27), (P21-27))</t>
  </si>
  <si>
    <t xml:space="preserve">number of offenders reaching each milestone in each service; CBI, ROP, and CBI Booster and ROP Aftercare. </t>
  </si>
  <si>
    <t xml:space="preserve">number of offenders expected to receive each service (e.g., we will compensate you for up to 90% of your </t>
  </si>
  <si>
    <r>
      <t xml:space="preserve">offenders in your county on 11/30/2014 </t>
    </r>
    <r>
      <rPr>
        <b/>
        <sz val="10.5"/>
        <color theme="1"/>
        <rFont val="Calibri"/>
        <family val="2"/>
        <scheme val="minor"/>
      </rPr>
      <t>(A)</t>
    </r>
    <r>
      <rPr>
        <sz val="10.5"/>
        <color theme="1"/>
        <rFont val="Calibri"/>
        <family val="2"/>
        <scheme val="minor"/>
      </rPr>
      <t xml:space="preserve">.  You can dually enroll 25% of this number (27 offenders) </t>
    </r>
  </si>
  <si>
    <t>in ROP that is paid for with TECS funding.  You may also enroll 10% additional (106+11 offenders) in CBI</t>
  </si>
  <si>
    <t>Likewise, an additional 10% of the ROP request (27+3 offenders) may be enrolled in ROP aftercare to account</t>
  </si>
  <si>
    <r>
      <t xml:space="preserve">to sessions for those who need the assistance and are as follows </t>
    </r>
    <r>
      <rPr>
        <b/>
        <sz val="10.5"/>
        <color theme="1"/>
        <rFont val="Calibri"/>
        <family val="2"/>
        <scheme val="minor"/>
      </rPr>
      <t>(B)</t>
    </r>
    <r>
      <rPr>
        <sz val="10.5"/>
        <color theme="1"/>
        <rFont val="Calibri"/>
        <family val="2"/>
        <scheme val="minor"/>
      </rPr>
      <t>:</t>
    </r>
  </si>
  <si>
    <r>
      <t xml:space="preserve">need to fulfill the full enrollment amount will be calculated </t>
    </r>
    <r>
      <rPr>
        <b/>
        <sz val="10.5"/>
        <color theme="1"/>
        <rFont val="Calibri"/>
        <family val="2"/>
        <scheme val="minor"/>
      </rPr>
      <t>(C)</t>
    </r>
    <r>
      <rPr>
        <sz val="10.5"/>
        <color theme="1"/>
        <rFont val="Calibri"/>
        <family val="2"/>
        <scheme val="minor"/>
      </rPr>
      <t>.  You should use this number to guide</t>
    </r>
  </si>
  <si>
    <r>
      <t xml:space="preserve">(unduplicated count) will be calculated </t>
    </r>
    <r>
      <rPr>
        <b/>
        <sz val="10.5"/>
        <color theme="1"/>
        <rFont val="Calibri"/>
        <family val="2"/>
        <scheme val="minor"/>
      </rPr>
      <t>(E)</t>
    </r>
    <r>
      <rPr>
        <sz val="10.5"/>
        <color theme="1"/>
        <rFont val="Calibri"/>
        <family val="2"/>
        <scheme val="minor"/>
      </rPr>
      <t>.  In this example, 120 offenders may be enrolled in services:</t>
    </r>
  </si>
  <si>
    <t xml:space="preserve">A base award will be calculated based on the number of groups you bid to run in a year.  </t>
  </si>
  <si>
    <r>
      <t>values</t>
    </r>
    <r>
      <rPr>
        <b/>
        <sz val="10.5"/>
        <color theme="1"/>
        <rFont val="Calibri"/>
        <family val="2"/>
        <scheme val="minor"/>
      </rPr>
      <t xml:space="preserve"> (F)</t>
    </r>
    <r>
      <rPr>
        <sz val="10.5"/>
        <color theme="1"/>
        <rFont val="Calibri"/>
        <family val="2"/>
        <scheme val="minor"/>
      </rPr>
      <t xml:space="preserve">.  The base award can be as much as 60% of this amount.  In this example, the vendor has </t>
    </r>
  </si>
  <si>
    <t>CBI [($47.00*15*24) + CBI Booster ($20.00*15*6)]=             ($18,720*75%)=</t>
  </si>
  <si>
    <t>ROP [($44.00*15*24)  +  ROP Aftercare   ($38.00*15*8)]=  ($20,400*25%)=</t>
  </si>
  <si>
    <r>
      <t>four award ranges</t>
    </r>
    <r>
      <rPr>
        <b/>
        <sz val="10.5"/>
        <color theme="1"/>
        <rFont val="Calibri"/>
        <family val="2"/>
        <scheme val="minor"/>
      </rPr>
      <t xml:space="preserve"> (G)</t>
    </r>
    <r>
      <rPr>
        <sz val="10.5"/>
        <color theme="1"/>
        <rFont val="Calibri"/>
        <family val="2"/>
        <scheme val="minor"/>
      </rPr>
      <t>:</t>
    </r>
  </si>
  <si>
    <r>
      <t xml:space="preserve">have bid more than 4 groups, they will receive 60% of the cycle cost as a base award </t>
    </r>
    <r>
      <rPr>
        <b/>
        <sz val="10.5"/>
        <color theme="1"/>
        <rFont val="Calibri"/>
        <family val="2"/>
        <scheme val="minor"/>
      </rPr>
      <t>(H)</t>
    </r>
    <r>
      <rPr>
        <sz val="10.5"/>
        <color theme="1"/>
        <rFont val="Calibri"/>
        <family val="2"/>
        <scheme val="minor"/>
      </rPr>
      <t>.</t>
    </r>
  </si>
  <si>
    <t>60%*(19,140)=$11,484</t>
  </si>
  <si>
    <r>
      <t xml:space="preserve">individual offender meets specific treatment (core) milestones </t>
    </r>
    <r>
      <rPr>
        <b/>
        <sz val="10.5"/>
        <color theme="1"/>
        <rFont val="Calibri"/>
        <family val="2"/>
        <scheme val="minor"/>
      </rPr>
      <t>(I)</t>
    </r>
    <r>
      <rPr>
        <sz val="10.5"/>
        <color theme="1"/>
        <rFont val="Calibri"/>
        <family val="2"/>
        <scheme val="minor"/>
      </rPr>
      <t>.  These represent the assistance</t>
    </r>
  </si>
  <si>
    <r>
      <t xml:space="preserve">These cells are pre-filled with a "Y" in the bid sheet </t>
    </r>
    <r>
      <rPr>
        <b/>
        <sz val="10.5"/>
        <color theme="1"/>
        <rFont val="Calibri"/>
        <family val="2"/>
        <scheme val="minor"/>
      </rPr>
      <t>(J)</t>
    </r>
    <r>
      <rPr>
        <sz val="10.5"/>
        <color theme="1"/>
        <rFont val="Calibri"/>
        <family val="2"/>
        <scheme val="minor"/>
      </rPr>
      <t xml:space="preserve">.  You should also indicate in the grey shaded  </t>
    </r>
  </si>
  <si>
    <r>
      <t>cells whether you will provide the optional services</t>
    </r>
    <r>
      <rPr>
        <b/>
        <sz val="10.5"/>
        <color theme="1"/>
        <rFont val="Calibri"/>
        <family val="2"/>
        <scheme val="minor"/>
      </rPr>
      <t xml:space="preserve"> (J1)</t>
    </r>
    <r>
      <rPr>
        <sz val="10.5"/>
        <color theme="1"/>
        <rFont val="Calibri"/>
        <family val="2"/>
        <scheme val="minor"/>
      </rPr>
      <t>.  You should put a "Y" in the box beside each</t>
    </r>
  </si>
  <si>
    <t>Participants You</t>
  </si>
  <si>
    <t>Can Enroll</t>
  </si>
  <si>
    <t>completed within first 30 days.  In this example, the vendor receives payment of $152.10 for this person.</t>
  </si>
  <si>
    <r>
      <t xml:space="preserve">cells under the "support milestones" heading </t>
    </r>
    <r>
      <rPr>
        <b/>
        <sz val="10.5"/>
        <color theme="1"/>
        <rFont val="Calibri"/>
        <family val="2"/>
        <scheme val="minor"/>
      </rPr>
      <t>(J1)</t>
    </r>
    <r>
      <rPr>
        <sz val="10.5"/>
        <color theme="1"/>
        <rFont val="Calibri"/>
        <family val="2"/>
        <scheme val="minor"/>
      </rPr>
      <t xml:space="preserve">.  You must put a "Y" in each of these cells for the </t>
    </r>
  </si>
  <si>
    <r>
      <t xml:space="preserve">The amount of your base award </t>
    </r>
    <r>
      <rPr>
        <b/>
        <sz val="10.5"/>
        <color theme="1"/>
        <rFont val="Calibri"/>
        <family val="2"/>
        <scheme val="minor"/>
      </rPr>
      <t>(N)</t>
    </r>
    <r>
      <rPr>
        <sz val="10.5"/>
        <color theme="1"/>
        <rFont val="Calibri"/>
        <family val="2"/>
        <scheme val="minor"/>
      </rPr>
      <t>, along with payment for core milestones and service milestones</t>
    </r>
  </si>
  <si>
    <r>
      <t xml:space="preserve">will be tallied </t>
    </r>
    <r>
      <rPr>
        <b/>
        <sz val="10.5"/>
        <color theme="1"/>
        <rFont val="Calibri"/>
        <family val="2"/>
        <scheme val="minor"/>
      </rPr>
      <t>(O)</t>
    </r>
    <r>
      <rPr>
        <sz val="10.5"/>
        <color theme="1"/>
        <rFont val="Calibri"/>
        <family val="2"/>
        <scheme val="minor"/>
      </rPr>
      <t xml:space="preserve">.  A bid subtotal (P) will appear.  A fee of 15% of the total core and support milestone </t>
    </r>
  </si>
  <si>
    <r>
      <t xml:space="preserve">amounts will be added to your bid in order to pay for administrative costs over the life of the contract </t>
    </r>
    <r>
      <rPr>
        <b/>
        <sz val="10.5"/>
        <color theme="1"/>
        <rFont val="Calibri"/>
        <family val="2"/>
        <scheme val="minor"/>
      </rPr>
      <t>(Q)</t>
    </r>
    <r>
      <rPr>
        <sz val="10.5"/>
        <color theme="1"/>
        <rFont val="Calibri"/>
        <family val="2"/>
        <scheme val="minor"/>
      </rPr>
      <t xml:space="preserve">.  </t>
    </r>
  </si>
  <si>
    <r>
      <t xml:space="preserve">The amount of the administrative fee will be calculated in the bid sheet </t>
    </r>
    <r>
      <rPr>
        <b/>
        <sz val="10.5"/>
        <color theme="1"/>
        <rFont val="Calibri"/>
        <family val="2"/>
        <scheme val="minor"/>
      </rPr>
      <t>(R)</t>
    </r>
    <r>
      <rPr>
        <sz val="10.5"/>
        <color theme="1"/>
        <rFont val="Calibri"/>
        <family val="2"/>
        <scheme val="minor"/>
      </rPr>
      <t>, which will produce a</t>
    </r>
  </si>
  <si>
    <r>
      <t xml:space="preserve">total bid amount </t>
    </r>
    <r>
      <rPr>
        <b/>
        <sz val="10.5"/>
        <color theme="1"/>
        <rFont val="Calibri"/>
        <family val="2"/>
        <scheme val="minor"/>
      </rPr>
      <t>(S)</t>
    </r>
    <r>
      <rPr>
        <sz val="10.5"/>
        <color theme="1"/>
        <rFont val="Calibri"/>
        <family val="2"/>
        <scheme val="minor"/>
      </rPr>
      <t>.</t>
    </r>
  </si>
  <si>
    <t>the amount you wish to bid, and what optional support services you will provide.</t>
  </si>
  <si>
    <t>106 CBI/CBI Booster,ROP/ROP AC+11 CBI A/C+3 ROP A/C (reference item 1).</t>
  </si>
  <si>
    <t xml:space="preserve">We would not anticipate that an offender would be enrolled in core services and all support services all </t>
  </si>
  <si>
    <t>on day one.  You will be paid once documentation of service is entered in PIMS.  However, you may not</t>
  </si>
  <si>
    <t>*Wrap around service incentive paid off of bidded session cost for CBI.</t>
  </si>
  <si>
    <t>your  bid.  Once you enter your bid (D), the total number of individuals you can enroll</t>
  </si>
  <si>
    <t>that can be enrolled, and the cost per session (B).  The award is therefore calculated as such:</t>
  </si>
  <si>
    <t>offender completes intake, you will be paid 10% of your "cost per session" bid.  Assuming a person</t>
  </si>
  <si>
    <t>This award is intended to help you offset the costs of start-up and is paid monthly in 12 installments.</t>
  </si>
  <si>
    <t>Value</t>
  </si>
  <si>
    <t>Success</t>
  </si>
  <si>
    <t>Enroll</t>
  </si>
  <si>
    <r>
      <t xml:space="preserve">program (e.g., CBI, ROP) automatically </t>
    </r>
    <r>
      <rPr>
        <b/>
        <sz val="10.5"/>
        <color theme="1"/>
        <rFont val="Calibri"/>
        <family val="2"/>
        <scheme val="minor"/>
      </rPr>
      <t>(M)</t>
    </r>
    <r>
      <rPr>
        <sz val="10.5"/>
        <color theme="1"/>
        <rFont val="Calibri"/>
        <family val="2"/>
        <scheme val="minor"/>
      </rPr>
      <t xml:space="preserve">.  </t>
    </r>
  </si>
  <si>
    <r>
      <t xml:space="preserve">The value rate </t>
    </r>
    <r>
      <rPr>
        <b/>
        <sz val="10.5"/>
        <color theme="1"/>
        <rFont val="Calibri"/>
        <family val="2"/>
        <scheme val="minor"/>
      </rPr>
      <t>(K)</t>
    </r>
    <r>
      <rPr>
        <sz val="10.5"/>
        <color theme="1"/>
        <rFont val="Calibri"/>
        <family val="2"/>
        <scheme val="minor"/>
      </rPr>
      <t xml:space="preserve"> is the percentage of your bidded "cost per session" that will be paid when the</t>
    </r>
  </si>
  <si>
    <t xml:space="preserve">If these completion rates areunmet (i.e., only 80% reach 90 days) a vendor may exceed the number </t>
  </si>
  <si>
    <t>of requested enrollments up to the full contract dollar amount with approval of the Department.</t>
  </si>
  <si>
    <r>
      <t>*Note that the maximum success percentage</t>
    </r>
    <r>
      <rPr>
        <b/>
        <i/>
        <sz val="10.5"/>
        <color theme="1"/>
        <rFont val="Calibri"/>
        <family val="2"/>
        <scheme val="minor"/>
      </rPr>
      <t xml:space="preserve"> (L) </t>
    </r>
    <r>
      <rPr>
        <i/>
        <sz val="10.5"/>
        <color theme="1"/>
        <rFont val="Calibri"/>
        <family val="2"/>
        <scheme val="minor"/>
      </rPr>
      <t xml:space="preserve">for all core service milestones is 100% of enrolled offenders. </t>
    </r>
  </si>
  <si>
    <r>
      <t xml:space="preserve">enroll more than the max enroll percentage </t>
    </r>
    <r>
      <rPr>
        <b/>
        <sz val="10.5"/>
        <color theme="1"/>
        <rFont val="Calibri"/>
        <family val="2"/>
        <scheme val="minor"/>
      </rPr>
      <t>(L1)</t>
    </r>
    <r>
      <rPr>
        <sz val="10.5"/>
        <color theme="1"/>
        <rFont val="Calibri"/>
        <family val="2"/>
        <scheme val="minor"/>
      </rPr>
      <t xml:space="preserve"> of the currently enrolled population during any</t>
    </r>
  </si>
  <si>
    <t xml:space="preserve"> one month.</t>
  </si>
  <si>
    <t>Vendor</t>
  </si>
  <si>
    <t>Happy Valley Psych Services</t>
  </si>
  <si>
    <t>Line Item:  Rate</t>
  </si>
  <si>
    <t>RRS RFP# 19-012999-JJX</t>
  </si>
  <si>
    <t>Vendor:</t>
  </si>
  <si>
    <t>RRS RFP#9-012999-JJX</t>
  </si>
  <si>
    <t>County</t>
  </si>
  <si>
    <t>CBI 
(100%)</t>
  </si>
  <si>
    <t>ROP 
(25%)*</t>
  </si>
  <si>
    <t>CBI Booster (10%)</t>
  </si>
  <si>
    <t>ROP Aftercare (10%)</t>
  </si>
  <si>
    <t>Total
Individuals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</si>
  <si>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</si>
  <si>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</si>
  <si>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</si>
  <si>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</si>
  <si>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</si>
  <si>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</si>
  <si>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</si>
  <si>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</si>
  <si>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</si>
  <si>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</si>
  <si>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</si>
  <si>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</si>
  <si>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</si>
  <si>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</si>
  <si>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</si>
  <si>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</si>
  <si>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</si>
  <si>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</si>
  <si>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</si>
  <si>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</si>
  <si>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</si>
  <si>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</si>
  <si>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</si>
  <si>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</si>
  <si>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</si>
  <si>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</si>
  <si>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</si>
  <si>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</si>
  <si>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</si>
  <si>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</si>
  <si>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</si>
  <si>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</si>
  <si>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</si>
  <si>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</si>
  <si>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</si>
  <si>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</si>
  <si>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</si>
  <si>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</si>
  <si>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</si>
  <si>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</si>
  <si>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</si>
  <si>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</si>
  <si>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</si>
  <si>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</si>
  <si>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</si>
  <si>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</si>
  <si>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</si>
  <si>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</si>
  <si>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</si>
  <si>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</si>
  <si>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</si>
  <si>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</si>
  <si>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</si>
  <si>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</si>
  <si>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</si>
  <si>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</si>
  <si>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</si>
  <si>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</si>
  <si>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</si>
  <si>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</si>
  <si>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</si>
  <si>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</si>
  <si>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</si>
  <si>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</si>
  <si>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</si>
  <si>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</si>
  <si>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</si>
  <si>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</si>
  <si>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</si>
  <si>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</si>
  <si>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</si>
  <si>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</si>
  <si>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</si>
  <si>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</si>
  <si>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</si>
  <si>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</si>
  <si>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</si>
  <si>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</si>
  <si>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</si>
  <si>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</si>
  <si>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</si>
  <si>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</si>
  <si>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</si>
  <si>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</si>
  <si>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</si>
  <si>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</si>
  <si>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</si>
  <si>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</si>
  <si>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</si>
  <si>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</si>
  <si>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</si>
  <si>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</si>
  <si>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</si>
  <si>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</si>
  <si>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</si>
  <si>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</si>
  <si>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</si>
  <si>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</si>
  <si>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</si>
  <si>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</si>
  <si>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</si>
  <si>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*Calculated as an enrollment concurrent with CBI.</t>
  </si>
  <si>
    <t>pruss1a1</t>
  </si>
  <si>
    <t>This worksheet example is provided for your use.  You may change these assumptions to help you</t>
  </si>
  <si>
    <t>1st 90 Days</t>
  </si>
  <si>
    <t>better understand how the new contract structure will impact your monthly income.   You can alter</t>
  </si>
  <si>
    <t>Vendor experience 10% attrition (3 offenders) from CBI; one (1) ROP is reassessed for residential</t>
  </si>
  <si>
    <t>any and all of the cells that are shaded grey in this worksheet.  The worksheet does not need to</t>
  </si>
  <si>
    <t xml:space="preserve">placement; no attrition from Aftercare.  Three new CBI referrals received.  Vendor refers new </t>
  </si>
  <si>
    <t>be submitted with your bid.</t>
  </si>
  <si>
    <t>offenders to employment services, health/nutrition.  Two offenders are referred for education</t>
  </si>
  <si>
    <t xml:space="preserve">services.  One offender is referred for child care services and parenting classes.  Ten offenders </t>
  </si>
  <si>
    <t>This vendor has CBI and ROP programs that run 24 sessions with 15 offenders per group.  Both programs</t>
  </si>
  <si>
    <t>are referred to Family Counseling.</t>
  </si>
  <si>
    <t xml:space="preserve">complete at 90 days.  CBI Booster includes 6 sessions spread over 90 days.  ROP Aftercare is 8 sessions </t>
  </si>
  <si>
    <t xml:space="preserve">80% of initial cohort of offenders complete CBI program (24); 5 complete ROP; </t>
  </si>
  <si>
    <t>spread over 120 days.  All optional services are provided.  The vendor can enroll a maximum of</t>
  </si>
  <si>
    <t>2 complete CBI Booster.</t>
  </si>
  <si>
    <t xml:space="preserve">30 offenders in CBI and 15 in ROP at any one time with 30 in aftercare.  </t>
  </si>
  <si>
    <t>Number</t>
  </si>
  <si>
    <t>Type</t>
  </si>
  <si>
    <t>Description</t>
  </si>
  <si>
    <t>Base Award Distributed</t>
  </si>
  <si>
    <t>Core</t>
  </si>
  <si>
    <t>CBI Intake</t>
  </si>
  <si>
    <t>CBI Engagement</t>
  </si>
  <si>
    <t xml:space="preserve">The contract requests 106 enrollments for a maximum of 120 unique offenders; 14 of which may only </t>
  </si>
  <si>
    <t>CBI 30 Day Milestone</t>
  </si>
  <si>
    <t>be enrolled in aftercare services.  This amount and program structure calls for 8 groups of CBI/Booster</t>
  </si>
  <si>
    <t>CBI 60 Day Milestone</t>
  </si>
  <si>
    <t>and 2 groups of ROP/AC.  The vendor has bid 8 groups for CBI.</t>
  </si>
  <si>
    <t>CBI 90 Day Milestone</t>
  </si>
  <si>
    <t>ROP 90 Day Milestone</t>
  </si>
  <si>
    <t>CBI Boost 90 Day Milestone</t>
  </si>
  <si>
    <t>ROP AC 90 Day Milestone</t>
  </si>
  <si>
    <t>CBI Completion</t>
  </si>
  <si>
    <t>Services</t>
  </si>
  <si>
    <t>Enrollments</t>
  </si>
  <si>
    <t>Costs</t>
  </si>
  <si>
    <t>ROP Completion</t>
  </si>
  <si>
    <t>Referred Higher Level of Care</t>
  </si>
  <si>
    <t>CBI Boost Completion</t>
  </si>
  <si>
    <t>Education Services</t>
  </si>
  <si>
    <t>ROP AC</t>
  </si>
  <si>
    <t>Employment Services</t>
  </si>
  <si>
    <t>Award Calculation</t>
  </si>
  <si>
    <t>Fee</t>
  </si>
  <si>
    <t>1st 120 Days</t>
  </si>
  <si>
    <t xml:space="preserve">Vendor is referred 26 for CBI; 8 of which also need ROP, 4 for CBI Booster from CRV. </t>
  </si>
  <si>
    <t>1 for ROP Aftercare completes.  Total eligible for service incentives 30. No attrition.</t>
  </si>
  <si>
    <t>CBI Groups Bid</t>
  </si>
  <si>
    <t>24 CBI and 5 ROP completers go into aftercare.</t>
  </si>
  <si>
    <t>ROP Intake</t>
  </si>
  <si>
    <t>CBI Boost Intake</t>
  </si>
  <si>
    <t>CBI Boost Engagement</t>
  </si>
  <si>
    <t>CBI Boost 30 Day Milestone</t>
  </si>
  <si>
    <t>ROP AC Intake</t>
  </si>
  <si>
    <t>ROP AC Engagement</t>
  </si>
  <si>
    <t>ROP AC 30 Day Milestone</t>
  </si>
  <si>
    <t>ROP AC Completion</t>
  </si>
  <si>
    <t>ROP Engagement</t>
  </si>
  <si>
    <t>1st 30 Days</t>
  </si>
  <si>
    <t xml:space="preserve">Vendor is referred 30 for CBI; 6 of which also need ROP, 2 for CBI Booster from CRV, and </t>
  </si>
  <si>
    <t>1 for ROP Aftercare from DART-Cherry.  Total eligible for service incentives 33.</t>
  </si>
  <si>
    <t>ROP 30 Day Milestone</t>
  </si>
  <si>
    <t xml:space="preserve">Education Services </t>
  </si>
  <si>
    <t>ROPAC Intake</t>
  </si>
  <si>
    <t>1st 60 Days</t>
  </si>
  <si>
    <t>Vendor experience 4% attrition (1 offender) from CBI; no attrition from other services.</t>
  </si>
  <si>
    <t>One new CBI referral received.  Vender refers new offender to education services, and</t>
  </si>
  <si>
    <t>employment services.  Vendor identifies 10 offenders who need parenting classes.  Due to</t>
  </si>
  <si>
    <t xml:space="preserve">good progress in treatment, vendor enrolls 15 in family counseling.  New offender is </t>
  </si>
  <si>
    <t>enrolled in health/nutrition.</t>
  </si>
  <si>
    <t>ROP 60 Day Milestone</t>
  </si>
  <si>
    <t>CBI Boost 60 Day Milestone</t>
  </si>
  <si>
    <t>ROP AC 60 Day Milestone</t>
  </si>
  <si>
    <t>Admin Fee 15%</t>
  </si>
  <si>
    <t>1st 150 Days</t>
  </si>
  <si>
    <t xml:space="preserve">Vendor has no attrition.  Three CBI participants enrolled at 60 day mark and one from CRV reach 60 </t>
  </si>
  <si>
    <t xml:space="preserve">Booster milestone.  Eight ROP enrolled in Aftercare achieve 60 day milestone.  The 26 new CBI participants </t>
  </si>
  <si>
    <t xml:space="preserve">from 120 days meet the 60 day milestone. The three CBI participants enrolled at 90 day mark achieve 90 day </t>
  </si>
  <si>
    <t>milestone and complete.  Five ROP aftercare participants meet 60 day milestone.</t>
  </si>
  <si>
    <t xml:space="preserve">The 28 CBI completers from 90 days make the 60 day Booster milestone.  One CBI completer from 1st 60 days </t>
  </si>
  <si>
    <t>enrolls in Booster sessions.  One new CBI referral received along with 2 ROP referrals and 2 ROP aftercare</t>
  </si>
  <si>
    <t>from DART-Cherry. New referral enrolled in Health/Nutrition.  One referral to Family Counseling.</t>
  </si>
  <si>
    <t>CBI Complete</t>
  </si>
  <si>
    <t>Vendor has no attrition, but only 23 CBI successfully complete.</t>
  </si>
  <si>
    <t>Next level of milestones are achieved by enrolled participants.</t>
  </si>
  <si>
    <t>Second cycle of CBI and ROP complete.</t>
  </si>
  <si>
    <t>CBI Boost Complete</t>
  </si>
  <si>
    <t>ROP Complete</t>
  </si>
  <si>
    <t>Child Care</t>
  </si>
  <si>
    <t>1st 180 Days - End of first full cycle of CBI, CBI Booster</t>
  </si>
  <si>
    <t>One offender enrolled in Child Care Services, 2 in Education Services, and 1 Employment Services</t>
  </si>
  <si>
    <t xml:space="preserve">Enrollments and bidded costs are shown in the table below.  Funding flow through first 180 days are </t>
  </si>
  <si>
    <t>shown based on what may happen during the course of a program.  This vendor has an 85% completion</t>
  </si>
  <si>
    <t>rate for CBI (51 of 60 complete CBI during 1st two cycles).</t>
  </si>
  <si>
    <t>120 Days</t>
  </si>
  <si>
    <t>150 Days</t>
  </si>
  <si>
    <t>180 Days</t>
  </si>
  <si>
    <t>Invoice</t>
  </si>
  <si>
    <t>Performance Pay Structure</t>
  </si>
  <si>
    <t xml:space="preserve">15% as an administrative fee.  </t>
  </si>
  <si>
    <r>
      <t xml:space="preserve"> contract.  This administrative fee will be included in the monthly billing process. </t>
    </r>
    <r>
      <rPr>
        <i/>
        <sz val="10"/>
        <color theme="1"/>
        <rFont val="Calibri"/>
        <family val="2"/>
        <scheme val="minor"/>
      </rPr>
      <t xml:space="preserve">(Cell reference C44)  </t>
    </r>
  </si>
  <si>
    <t>The amount of your administrative fee will be calculated on the base award and milestones.</t>
  </si>
  <si>
    <t>The total administrative fee you may receive is calculated.   (reference item 56).  (Cell reference D44)</t>
  </si>
  <si>
    <t>your compensation will match these amounts.  For more information on core milestones, please</t>
  </si>
  <si>
    <t>The total value of your bid is calculated.  This value is the sum of the subtotal plus the administrative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</si>
</sst>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257">
    <xf numFmtId="0" fontId="0" fillId="0" borderId="0" xfId="0"/>
    <xf numFmtId="10" fontId="0" fillId="0" borderId="0" xfId="0" applyNumberFormat="1"/>
    <xf numFmtId="165" fontId="0" fillId="0" borderId="0" xfId="0" applyNumberFormat="1"/>
    <xf numFmtId="9" fontId="0" fillId="0" borderId="0" xfId="0" applyNumberFormat="1"/>
    <xf numFmtId="4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5" fontId="0" fillId="0" borderId="1" xfId="0" applyNumberFormat="1" applyBorder="1"/>
    <xf numFmtId="44" fontId="0" fillId="0" borderId="0" xfId="0" applyNumberFormat="1" applyAlignment="1">
      <alignment horizontal="center"/>
    </xf>
    <xf numFmtId="44" fontId="0" fillId="0" borderId="1" xfId="0" applyNumberFormat="1" applyBorder="1"/>
    <xf numFmtId="44" fontId="1" fillId="0" borderId="0" xfId="0" applyNumberFormat="1" applyFont="1"/>
    <xf numFmtId="0" fontId="0" fillId="0" borderId="1" xfId="0" applyBorder="1" applyAlignment="1">
      <alignment horizontal="left"/>
    </xf>
    <xf numFmtId="9" fontId="0" fillId="0" borderId="1" xfId="0" applyNumberFormat="1" applyBorder="1"/>
    <xf numFmtId="10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10" fontId="0" fillId="0" borderId="4" xfId="0" applyNumberFormat="1" applyBorder="1"/>
    <xf numFmtId="44" fontId="0" fillId="0" borderId="4" xfId="0" applyNumberFormat="1" applyBorder="1"/>
    <xf numFmtId="0" fontId="0" fillId="0" borderId="12" xfId="0" applyBorder="1"/>
    <xf numFmtId="0" fontId="0" fillId="0" borderId="8" xfId="0" applyBorder="1"/>
    <xf numFmtId="44" fontId="0" fillId="0" borderId="0" xfId="0" applyNumberFormat="1" applyBorder="1"/>
    <xf numFmtId="0" fontId="0" fillId="0" borderId="14" xfId="0" applyBorder="1"/>
    <xf numFmtId="0" fontId="0" fillId="0" borderId="1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10" fontId="0" fillId="0" borderId="0" xfId="0" applyNumberFormat="1" applyBorder="1"/>
    <xf numFmtId="0" fontId="0" fillId="0" borderId="6" xfId="0" applyBorder="1" applyAlignment="1">
      <alignment horizontal="right"/>
    </xf>
    <xf numFmtId="6" fontId="0" fillId="0" borderId="0" xfId="0" applyNumberFormat="1"/>
    <xf numFmtId="6" fontId="1" fillId="0" borderId="0" xfId="0" applyNumberFormat="1" applyFont="1"/>
    <xf numFmtId="6" fontId="0" fillId="0" borderId="1" xfId="0" applyNumberFormat="1" applyBorder="1"/>
    <xf numFmtId="165" fontId="0" fillId="0" borderId="0" xfId="0" applyNumberFormat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3" fillId="2" borderId="4" xfId="0" applyFont="1" applyFill="1" applyBorder="1" applyProtection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6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2" fillId="3" borderId="5" xfId="0" applyFont="1" applyFill="1" applyBorder="1" applyProtection="1"/>
    <xf numFmtId="0" fontId="2" fillId="4" borderId="5" xfId="0" applyFont="1" applyFill="1" applyBorder="1" applyProtection="1">
      <protection locked="0"/>
    </xf>
    <xf numFmtId="0" fontId="2" fillId="0" borderId="8" xfId="0" applyFont="1" applyBorder="1"/>
    <xf numFmtId="0" fontId="2" fillId="0" borderId="0" xfId="0" applyFont="1" applyBorder="1"/>
    <xf numFmtId="7" fontId="2" fillId="4" borderId="5" xfId="0" applyNumberFormat="1" applyFont="1" applyFill="1" applyBorder="1" applyProtection="1">
      <protection locked="0"/>
    </xf>
    <xf numFmtId="164" fontId="2" fillId="4" borderId="5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3" borderId="5" xfId="0" applyNumberFormat="1" applyFont="1" applyFill="1" applyBorder="1" applyProtection="1"/>
    <xf numFmtId="0" fontId="2" fillId="3" borderId="5" xfId="0" applyNumberFormat="1" applyFont="1" applyFill="1" applyBorder="1" applyProtection="1"/>
    <xf numFmtId="10" fontId="2" fillId="3" borderId="5" xfId="0" applyNumberFormat="1" applyFont="1" applyFill="1" applyBorder="1" applyProtection="1"/>
    <xf numFmtId="0" fontId="4" fillId="0" borderId="9" xfId="0" applyFont="1" applyBorder="1"/>
    <xf numFmtId="0" fontId="3" fillId="0" borderId="10" xfId="0" applyFont="1" applyBorder="1"/>
    <xf numFmtId="164" fontId="3" fillId="3" borderId="5" xfId="0" applyNumberFormat="1" applyFont="1" applyFill="1" applyBorder="1" applyProtection="1"/>
    <xf numFmtId="0" fontId="3" fillId="0" borderId="2" xfId="0" applyFont="1" applyBorder="1" applyAlignment="1">
      <alignment horizontal="center" wrapText="1"/>
    </xf>
    <xf numFmtId="0" fontId="3" fillId="0" borderId="12" xfId="0" applyFont="1" applyBorder="1"/>
    <xf numFmtId="0" fontId="2" fillId="0" borderId="5" xfId="0" applyFont="1" applyBorder="1" applyAlignment="1" applyProtection="1">
      <alignment horizontal="center"/>
    </xf>
    <xf numFmtId="165" fontId="2" fillId="0" borderId="5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5" xfId="0" applyNumberFormat="1" applyFont="1" applyBorder="1" applyProtection="1"/>
    <xf numFmtId="164" fontId="2" fillId="3" borderId="11" xfId="0" applyNumberFormat="1" applyFont="1" applyFill="1" applyBorder="1" applyProtection="1"/>
    <xf numFmtId="0" fontId="2" fillId="0" borderId="4" xfId="0" applyFont="1" applyBorder="1" applyProtection="1"/>
    <xf numFmtId="9" fontId="2" fillId="0" borderId="2" xfId="0" applyNumberFormat="1" applyFont="1" applyBorder="1" applyProtection="1"/>
    <xf numFmtId="0" fontId="2" fillId="0" borderId="0" xfId="0" applyFont="1" applyBorder="1" applyProtection="1"/>
    <xf numFmtId="9" fontId="2" fillId="0" borderId="7" xfId="0" applyNumberFormat="1" applyFont="1" applyBorder="1" applyProtection="1"/>
    <xf numFmtId="0" fontId="2" fillId="0" borderId="1" xfId="0" applyFont="1" applyBorder="1" applyProtection="1"/>
    <xf numFmtId="9" fontId="2" fillId="0" borderId="13" xfId="0" applyNumberFormat="1" applyFont="1" applyBorder="1" applyProtection="1"/>
    <xf numFmtId="0" fontId="2" fillId="0" borderId="7" xfId="0" applyFont="1" applyBorder="1" applyAlignment="1" applyProtection="1">
      <alignment horizontal="center"/>
    </xf>
    <xf numFmtId="9" fontId="2" fillId="0" borderId="7" xfId="0" applyNumberFormat="1" applyFont="1" applyBorder="1" applyAlignment="1" applyProtection="1">
      <alignment horizontal="center"/>
    </xf>
    <xf numFmtId="9" fontId="3" fillId="0" borderId="5" xfId="0" applyNumberFormat="1" applyFont="1" applyBorder="1" applyProtection="1"/>
    <xf numFmtId="0" fontId="3" fillId="0" borderId="0" xfId="0" applyFont="1" applyBorder="1" applyProtection="1"/>
    <xf numFmtId="0" fontId="2" fillId="0" borderId="0" xfId="0" applyFont="1" applyFill="1" applyBorder="1" applyAlignment="1">
      <alignment horizontal="center"/>
    </xf>
    <xf numFmtId="0" fontId="2" fillId="0" borderId="14" xfId="0" applyFont="1" applyBorder="1"/>
    <xf numFmtId="9" fontId="2" fillId="0" borderId="5" xfId="0" applyNumberFormat="1" applyFont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  <protection locked="0"/>
    </xf>
    <xf numFmtId="9" fontId="2" fillId="0" borderId="5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Protection="1"/>
    <xf numFmtId="0" fontId="2" fillId="0" borderId="9" xfId="0" applyFont="1" applyBorder="1" applyAlignment="1">
      <alignment horizontal="right"/>
    </xf>
    <xf numFmtId="164" fontId="3" fillId="3" borderId="15" xfId="0" applyNumberFormat="1" applyFont="1" applyFill="1" applyBorder="1" applyProtection="1"/>
    <xf numFmtId="0" fontId="2" fillId="0" borderId="9" xfId="0" applyFont="1" applyBorder="1" applyAlignment="1">
      <alignment horizontal="left" vertical="top" wrapText="1"/>
    </xf>
    <xf numFmtId="164" fontId="2" fillId="3" borderId="14" xfId="0" applyNumberFormat="1" applyFont="1" applyFill="1" applyBorder="1" applyAlignment="1" applyProtection="1">
      <alignment vertical="top"/>
    </xf>
    <xf numFmtId="0" fontId="3" fillId="0" borderId="10" xfId="0" applyFont="1" applyBorder="1" applyAlignment="1">
      <alignment horizontal="right"/>
    </xf>
    <xf numFmtId="164" fontId="3" fillId="3" borderId="16" xfId="0" applyNumberFormat="1" applyFont="1" applyFill="1" applyBorder="1" applyProtection="1"/>
    <xf numFmtId="0" fontId="3" fillId="0" borderId="4" xfId="0" applyFont="1" applyBorder="1"/>
    <xf numFmtId="0" fontId="2" fillId="6" borderId="0" xfId="0" applyFont="1" applyFill="1"/>
    <xf numFmtId="0" fontId="3" fillId="6" borderId="10" xfId="0" applyFont="1" applyFill="1" applyBorder="1"/>
    <xf numFmtId="164" fontId="3" fillId="3" borderId="2" xfId="0" applyNumberFormat="1" applyFont="1" applyFill="1" applyBorder="1" applyProtection="1"/>
    <xf numFmtId="0" fontId="3" fillId="0" borderId="7" xfId="0" applyFont="1" applyBorder="1" applyAlignment="1">
      <alignment horizontal="center" wrapText="1"/>
    </xf>
    <xf numFmtId="164" fontId="3" fillId="6" borderId="10" xfId="0" applyNumberFormat="1" applyFont="1" applyFill="1" applyBorder="1" applyProtection="1"/>
    <xf numFmtId="0" fontId="2" fillId="6" borderId="10" xfId="0" applyFont="1" applyFill="1" applyBorder="1" applyProtection="1"/>
    <xf numFmtId="0" fontId="2" fillId="6" borderId="10" xfId="0" applyFont="1" applyFill="1" applyBorder="1"/>
    <xf numFmtId="0" fontId="2" fillId="0" borderId="17" xfId="0" applyFont="1" applyBorder="1"/>
    <xf numFmtId="164" fontId="2" fillId="3" borderId="13" xfId="0" applyNumberFormat="1" applyFont="1" applyFill="1" applyBorder="1" applyProtection="1"/>
    <xf numFmtId="0" fontId="3" fillId="6" borderId="9" xfId="0" applyFont="1" applyFill="1" applyBorder="1"/>
    <xf numFmtId="0" fontId="2" fillId="6" borderId="11" xfId="0" applyFont="1" applyFill="1" applyBorder="1"/>
    <xf numFmtId="9" fontId="3" fillId="0" borderId="2" xfId="0" applyNumberFormat="1" applyFont="1" applyBorder="1" applyProtection="1"/>
    <xf numFmtId="0" fontId="3" fillId="6" borderId="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/>
    <xf numFmtId="0" fontId="5" fillId="3" borderId="5" xfId="0" applyFont="1" applyFill="1" applyBorder="1" applyProtection="1"/>
    <xf numFmtId="0" fontId="2" fillId="6" borderId="1" xfId="0" applyFont="1" applyFill="1" applyBorder="1"/>
    <xf numFmtId="3" fontId="2" fillId="3" borderId="18" xfId="0" applyNumberFormat="1" applyFont="1" applyFill="1" applyBorder="1"/>
    <xf numFmtId="0" fontId="2" fillId="3" borderId="19" xfId="0" applyFont="1" applyFill="1" applyBorder="1"/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1" xfId="0" applyFont="1" applyFill="1" applyBorder="1" applyProtection="1"/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2" fillId="0" borderId="0" xfId="0" applyNumberFormat="1" applyFont="1" applyFill="1" applyBorder="1" applyProtection="1"/>
    <xf numFmtId="9" fontId="2" fillId="0" borderId="0" xfId="0" applyNumberFormat="1" applyFont="1" applyFill="1" applyBorder="1" applyProtection="1"/>
    <xf numFmtId="164" fontId="2" fillId="0" borderId="14" xfId="0" applyNumberFormat="1" applyFont="1" applyFill="1" applyBorder="1" applyProtection="1"/>
    <xf numFmtId="164" fontId="3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164" fontId="3" fillId="0" borderId="17" xfId="0" applyNumberFormat="1" applyFont="1" applyFill="1" applyBorder="1" applyProtection="1"/>
    <xf numFmtId="0" fontId="2" fillId="0" borderId="3" xfId="0" applyFont="1" applyBorder="1" applyProtection="1"/>
    <xf numFmtId="0" fontId="2" fillId="0" borderId="8" xfId="0" applyFont="1" applyBorder="1" applyProtection="1"/>
    <xf numFmtId="0" fontId="2" fillId="0" borderId="6" xfId="0" applyFont="1" applyBorder="1" applyProtection="1"/>
    <xf numFmtId="0" fontId="3" fillId="0" borderId="6" xfId="0" applyFont="1" applyBorder="1" applyProtection="1"/>
    <xf numFmtId="0" fontId="2" fillId="0" borderId="7" xfId="0" applyFont="1" applyBorder="1" applyProtection="1"/>
    <xf numFmtId="0" fontId="3" fillId="0" borderId="8" xfId="0" applyFont="1" applyBorder="1"/>
    <xf numFmtId="1" fontId="5" fillId="3" borderId="5" xfId="0" applyNumberFormat="1" applyFont="1" applyFill="1" applyBorder="1" applyProtection="1"/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9" fontId="2" fillId="0" borderId="7" xfId="0" applyNumberFormat="1" applyFont="1" applyFill="1" applyBorder="1" applyAlignment="1" applyProtection="1">
      <alignment horizontal="center"/>
    </xf>
    <xf numFmtId="9" fontId="3" fillId="0" borderId="7" xfId="0" applyNumberFormat="1" applyFont="1" applyFill="1" applyBorder="1" applyProtection="1"/>
    <xf numFmtId="164" fontId="3" fillId="0" borderId="14" xfId="0" applyNumberFormat="1" applyFont="1" applyFill="1" applyBorder="1" applyProtection="1"/>
    <xf numFmtId="9" fontId="3" fillId="0" borderId="4" xfId="0" applyNumberFormat="1" applyFont="1" applyFill="1" applyBorder="1" applyProtection="1"/>
    <xf numFmtId="164" fontId="3" fillId="0" borderId="4" xfId="0" applyNumberFormat="1" applyFont="1" applyFill="1" applyBorder="1" applyProtection="1"/>
    <xf numFmtId="164" fontId="3" fillId="0" borderId="12" xfId="0" applyNumberFormat="1" applyFont="1" applyFill="1" applyBorder="1" applyProtection="1"/>
    <xf numFmtId="0" fontId="2" fillId="0" borderId="0" xfId="0" applyFont="1" applyFill="1"/>
    <xf numFmtId="165" fontId="2" fillId="0" borderId="0" xfId="0" applyNumberFormat="1" applyFont="1" applyBorder="1" applyProtection="1"/>
    <xf numFmtId="0" fontId="3" fillId="6" borderId="8" xfId="0" applyFont="1" applyFill="1" applyBorder="1"/>
    <xf numFmtId="0" fontId="2" fillId="6" borderId="7" xfId="0" applyFont="1" applyFill="1" applyBorder="1"/>
    <xf numFmtId="0" fontId="3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Fill="1" applyBorder="1"/>
    <xf numFmtId="0" fontId="2" fillId="0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5" fillId="3" borderId="9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6" fillId="0" borderId="0" xfId="0" applyFont="1"/>
    <xf numFmtId="0" fontId="3" fillId="2" borderId="4" xfId="0" applyFont="1" applyFill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0" fontId="2" fillId="2" borderId="5" xfId="0" applyNumberFormat="1" applyFont="1" applyFill="1" applyBorder="1" applyAlignment="1" applyProtection="1">
      <alignment vertical="top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2" fillId="0" borderId="0" xfId="0" applyFont="1" applyFill="1" applyAlignment="1" applyProtection="1">
      <alignment horizontal="left"/>
    </xf>
    <xf numFmtId="0" fontId="1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0" fontId="14" fillId="7" borderId="0" xfId="0" applyFont="1" applyFill="1" applyAlignment="1">
      <alignment vertical="center"/>
    </xf>
    <xf numFmtId="3" fontId="0" fillId="7" borderId="0" xfId="0" applyNumberFormat="1" applyFill="1"/>
    <xf numFmtId="0" fontId="0" fillId="7" borderId="0" xfId="0" applyFill="1"/>
    <xf numFmtId="0" fontId="14" fillId="0" borderId="0" xfId="0" applyFont="1" applyAlignment="1">
      <alignment vertical="center"/>
    </xf>
    <xf numFmtId="3" fontId="0" fillId="0" borderId="0" xfId="0" applyNumberFormat="1"/>
    <xf numFmtId="0" fontId="14" fillId="0" borderId="1" xfId="0" applyFont="1" applyBorder="1" applyAlignment="1">
      <alignment vertical="center"/>
    </xf>
    <xf numFmtId="3" fontId="0" fillId="0" borderId="1" xfId="0" applyNumberFormat="1" applyBorder="1"/>
    <xf numFmtId="0" fontId="15" fillId="0" borderId="0" xfId="0" applyFont="1" applyFill="1" applyBorder="1" applyAlignment="1">
      <alignment vertical="center"/>
    </xf>
    <xf numFmtId="3" fontId="3" fillId="2" borderId="4" xfId="0" applyNumberFormat="1" applyFont="1" applyFill="1" applyBorder="1" applyProtection="1"/>
    <xf numFmtId="0" fontId="11" fillId="0" borderId="1" xfId="0" applyFont="1" applyBorder="1" applyAlignment="1" applyProtection="1"/>
    <xf numFmtId="0" fontId="0" fillId="4" borderId="0" xfId="0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3" fontId="0" fillId="4" borderId="0" xfId="0" applyNumberFormat="1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9" fontId="0" fillId="4" borderId="1" xfId="0" applyNumberFormat="1" applyFill="1" applyBorder="1" applyProtection="1">
      <protection locked="0"/>
    </xf>
    <xf numFmtId="0" fontId="0" fillId="0" borderId="0" xfId="0" applyBorder="1" applyProtection="1"/>
    <xf numFmtId="3" fontId="0" fillId="0" borderId="0" xfId="0" applyNumberFormat="1" applyBorder="1" applyProtection="1"/>
    <xf numFmtId="0" fontId="1" fillId="0" borderId="0" xfId="0" applyFont="1" applyBorder="1" applyProtection="1"/>
    <xf numFmtId="44" fontId="0" fillId="0" borderId="0" xfId="0" applyNumberFormat="1" applyBorder="1" applyProtection="1"/>
    <xf numFmtId="10" fontId="0" fillId="0" borderId="0" xfId="0" applyNumberFormat="1" applyBorder="1" applyProtection="1"/>
    <xf numFmtId="1" fontId="0" fillId="0" borderId="0" xfId="0" applyNumberFormat="1" applyBorder="1" applyProtection="1"/>
    <xf numFmtId="3" fontId="0" fillId="0" borderId="0" xfId="1" applyNumberFormat="1" applyFont="1" applyBorder="1" applyProtection="1"/>
    <xf numFmtId="0" fontId="0" fillId="0" borderId="0" xfId="0" applyFill="1" applyBorder="1" applyProtection="1"/>
    <xf numFmtId="0" fontId="1" fillId="0" borderId="1" xfId="0" applyFont="1" applyBorder="1" applyAlignment="1" applyProtection="1">
      <alignment horizontal="center"/>
    </xf>
    <xf numFmtId="44" fontId="1" fillId="0" borderId="1" xfId="0" applyNumberFormat="1" applyFont="1" applyBorder="1" applyAlignment="1" applyProtection="1">
      <alignment horizontal="center"/>
    </xf>
    <xf numFmtId="10" fontId="1" fillId="0" borderId="1" xfId="0" applyNumberFormat="1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44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Border="1" applyProtection="1"/>
    <xf numFmtId="164" fontId="0" fillId="0" borderId="0" xfId="0" applyNumberFormat="1" applyBorder="1" applyProtection="1"/>
    <xf numFmtId="7" fontId="0" fillId="0" borderId="0" xfId="0" applyNumberFormat="1" applyBorder="1" applyProtection="1"/>
    <xf numFmtId="164" fontId="0" fillId="0" borderId="0" xfId="0" applyNumberFormat="1" applyFill="1" applyBorder="1" applyProtection="1"/>
    <xf numFmtId="10" fontId="0" fillId="0" borderId="0" xfId="0" applyNumberFormat="1" applyFill="1" applyBorder="1" applyProtection="1"/>
    <xf numFmtId="0" fontId="1" fillId="0" borderId="0" xfId="0" applyFont="1" applyFill="1" applyBorder="1" applyProtection="1"/>
    <xf numFmtId="3" fontId="1" fillId="0" borderId="0" xfId="0" applyNumberFormat="1" applyFont="1" applyBorder="1" applyProtection="1"/>
    <xf numFmtId="0" fontId="0" fillId="0" borderId="5" xfId="0" applyFill="1" applyBorder="1" applyProtection="1"/>
    <xf numFmtId="3" fontId="0" fillId="0" borderId="5" xfId="0" applyNumberFormat="1" applyBorder="1" applyProtection="1"/>
    <xf numFmtId="3" fontId="0" fillId="0" borderId="5" xfId="1" applyNumberFormat="1" applyFont="1" applyBorder="1" applyProtection="1"/>
    <xf numFmtId="0" fontId="1" fillId="0" borderId="1" xfId="0" applyFont="1" applyFill="1" applyBorder="1" applyProtection="1"/>
    <xf numFmtId="3" fontId="1" fillId="0" borderId="1" xfId="0" applyNumberFormat="1" applyFont="1" applyBorder="1" applyProtection="1"/>
    <xf numFmtId="0" fontId="1" fillId="0" borderId="1" xfId="0" applyFont="1" applyBorder="1" applyProtection="1"/>
    <xf numFmtId="0" fontId="1" fillId="0" borderId="1" xfId="0" applyFont="1" applyFill="1" applyBorder="1" applyAlignment="1" applyProtection="1">
      <alignment horizontal="right"/>
    </xf>
    <xf numFmtId="9" fontId="0" fillId="0" borderId="0" xfId="0" applyNumberFormat="1" applyBorder="1" applyProtection="1"/>
    <xf numFmtId="0" fontId="0" fillId="0" borderId="1" xfId="0" applyFill="1" applyBorder="1" applyProtection="1"/>
    <xf numFmtId="44" fontId="0" fillId="0" borderId="1" xfId="0" applyNumberFormat="1" applyBorder="1" applyProtection="1"/>
    <xf numFmtId="7" fontId="17" fillId="0" borderId="0" xfId="0" applyNumberFormat="1" applyFont="1" applyBorder="1" applyProtection="1"/>
    <xf numFmtId="164" fontId="0" fillId="0" borderId="1" xfId="0" applyNumberFormat="1" applyBorder="1" applyProtection="1"/>
    <xf numFmtId="9" fontId="0" fillId="0" borderId="1" xfId="0" applyNumberFormat="1" applyBorder="1" applyProtection="1"/>
    <xf numFmtId="164" fontId="1" fillId="0" borderId="0" xfId="0" applyNumberFormat="1" applyFont="1" applyBorder="1" applyProtection="1"/>
    <xf numFmtId="164" fontId="1" fillId="0" borderId="0" xfId="0" applyNumberFormat="1" applyFont="1" applyFill="1" applyBorder="1" applyProtection="1"/>
    <xf numFmtId="9" fontId="0" fillId="0" borderId="0" xfId="0" applyNumberFormat="1" applyFill="1" applyBorder="1" applyProtection="1"/>
    <xf numFmtId="0" fontId="17" fillId="0" borderId="1" xfId="0" applyFont="1" applyFill="1" applyBorder="1" applyProtection="1"/>
    <xf numFmtId="3" fontId="17" fillId="0" borderId="1" xfId="0" applyNumberFormat="1" applyFont="1" applyBorder="1" applyProtection="1"/>
    <xf numFmtId="164" fontId="17" fillId="0" borderId="1" xfId="0" applyNumberFormat="1" applyFont="1" applyFill="1" applyBorder="1" applyProtection="1"/>
    <xf numFmtId="0" fontId="0" fillId="0" borderId="0" xfId="0" applyProtection="1"/>
    <xf numFmtId="44" fontId="0" fillId="0" borderId="0" xfId="0" applyNumberFormat="1" applyProtection="1"/>
    <xf numFmtId="10" fontId="0" fillId="0" borderId="0" xfId="0" applyNumberFormat="1" applyProtection="1"/>
    <xf numFmtId="0" fontId="1" fillId="0" borderId="0" xfId="0" applyFont="1" applyProtection="1"/>
    <xf numFmtId="7" fontId="0" fillId="0" borderId="0" xfId="0" applyNumberFormat="1" applyProtection="1"/>
    <xf numFmtId="7" fontId="0" fillId="0" borderId="1" xfId="0" applyNumberFormat="1" applyBorder="1" applyProtection="1"/>
    <xf numFmtId="3" fontId="0" fillId="0" borderId="0" xfId="0" applyNumberFormat="1" applyProtection="1"/>
    <xf numFmtId="10" fontId="0" fillId="0" borderId="1" xfId="0" applyNumberFormat="1" applyFill="1" applyBorder="1" applyProtection="1"/>
    <xf numFmtId="164" fontId="2" fillId="0" borderId="0" xfId="0" applyNumberFormat="1" applyFont="1"/>
    <xf numFmtId="44" fontId="1" fillId="0" borderId="1" xfId="0" applyNumberFormat="1" applyFont="1" applyBorder="1"/>
    <xf numFmtId="10" fontId="1" fillId="0" borderId="1" xfId="0" applyNumberFormat="1" applyFont="1" applyBorder="1"/>
    <xf numFmtId="0" fontId="0" fillId="0" borderId="0" xfId="0" applyFill="1"/>
    <xf numFmtId="44" fontId="0" fillId="0" borderId="0" xfId="0" applyNumberFormat="1" applyFill="1"/>
    <xf numFmtId="9" fontId="0" fillId="0" borderId="0" xfId="0" applyNumberFormat="1" applyFill="1"/>
    <xf numFmtId="0" fontId="0" fillId="5" borderId="0" xfId="0" applyFill="1" applyProtection="1">
      <protection locked="0"/>
    </xf>
    <xf numFmtId="0" fontId="0" fillId="0" borderId="0" xfId="0" applyFont="1"/>
    <xf numFmtId="44" fontId="0" fillId="0" borderId="0" xfId="0" applyNumberFormat="1" applyFont="1"/>
    <xf numFmtId="10" fontId="0" fillId="0" borderId="0" xfId="0" applyNumberFormat="1" applyFont="1"/>
    <xf numFmtId="44" fontId="17" fillId="0" borderId="0" xfId="0" applyNumberFormat="1" applyFont="1"/>
    <xf numFmtId="7" fontId="17" fillId="0" borderId="0" xfId="0" applyNumberFormat="1" applyFont="1" applyProtection="1"/>
    <xf numFmtId="0" fontId="2" fillId="2" borderId="5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2" fillId="3" borderId="14" xfId="0" applyNumberFormat="1" applyFont="1" applyFill="1" applyBorder="1" applyAlignment="1" applyProtection="1">
      <alignment vertical="top"/>
    </xf>
    <xf numFmtId="0" fontId="13" fillId="4" borderId="1" xfId="0" applyFont="1" applyFill="1" applyBorder="1" applyAlignment="1" applyProtection="1">
      <alignment horizontal="left"/>
      <protection locked="0"/>
    </xf>
    <xf numFmtId="0" fontId="13" fillId="4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</xdr:row>
      <xdr:rowOff>123825</xdr:rowOff>
    </xdr:from>
    <xdr:to>
      <xdr:col>3</xdr:col>
      <xdr:colOff>590550</xdr:colOff>
      <xdr:row>3</xdr:row>
      <xdr:rowOff>28575</xdr:rowOff>
    </xdr:to>
    <xdr:sp macro="" textlink="">
      <xdr:nvSpPr>
        <xdr:cNvPr id="6" name="TextBox 5"/>
        <xdr:cNvSpPr txBox="1"/>
      </xdr:nvSpPr>
      <xdr:spPr>
        <a:xfrm>
          <a:off x="2533650" y="2857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</a:t>
          </a:r>
        </a:p>
      </xdr:txBody>
    </xdr:sp>
    <xdr:clientData/>
  </xdr:twoCellAnchor>
  <xdr:twoCellAnchor>
    <xdr:from>
      <xdr:col>3</xdr:col>
      <xdr:colOff>485775</xdr:colOff>
      <xdr:row>2</xdr:row>
      <xdr:rowOff>76200</xdr:rowOff>
    </xdr:from>
    <xdr:to>
      <xdr:col>6</xdr:col>
      <xdr:colOff>76200</xdr:colOff>
      <xdr:row>2</xdr:row>
      <xdr:rowOff>76200</xdr:rowOff>
    </xdr:to>
    <xdr:cxnSp macro="">
      <xdr:nvCxnSpPr>
        <xdr:cNvPr id="10" name="Straight Arrow Connector 9"/>
        <xdr:cNvCxnSpPr/>
      </xdr:nvCxnSpPr>
      <xdr:spPr>
        <a:xfrm>
          <a:off x="2771775" y="400050"/>
          <a:ext cx="847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723900</xdr:colOff>
      <xdr:row>2</xdr:row>
      <xdr:rowOff>76200</xdr:rowOff>
    </xdr:from>
    <xdr:to>
      <xdr:col>9</xdr:col>
      <xdr:colOff>200025</xdr:colOff>
      <xdr:row>2</xdr:row>
      <xdr:rowOff>76200</xdr:rowOff>
    </xdr:to>
    <xdr:cxnSp macro="">
      <xdr:nvCxnSpPr>
        <xdr:cNvPr id="45" name="Straight Arrow Connector 44"/>
        <xdr:cNvCxnSpPr/>
      </xdr:nvCxnSpPr>
      <xdr:spPr>
        <a:xfrm>
          <a:off x="4267200" y="400050"/>
          <a:ext cx="847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657225</xdr:colOff>
      <xdr:row>2</xdr:row>
      <xdr:rowOff>95250</xdr:rowOff>
    </xdr:from>
    <xdr:to>
      <xdr:col>12</xdr:col>
      <xdr:colOff>295275</xdr:colOff>
      <xdr:row>2</xdr:row>
      <xdr:rowOff>95250</xdr:rowOff>
    </xdr:to>
    <xdr:cxnSp macro="">
      <xdr:nvCxnSpPr>
        <xdr:cNvPr id="46" name="Straight Arrow Connector 45"/>
        <xdr:cNvCxnSpPr/>
      </xdr:nvCxnSpPr>
      <xdr:spPr>
        <a:xfrm>
          <a:off x="5572125" y="419100"/>
          <a:ext cx="847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752475</xdr:colOff>
      <xdr:row>2</xdr:row>
      <xdr:rowOff>95250</xdr:rowOff>
    </xdr:from>
    <xdr:to>
      <xdr:col>15</xdr:col>
      <xdr:colOff>304800</xdr:colOff>
      <xdr:row>2</xdr:row>
      <xdr:rowOff>95250</xdr:rowOff>
    </xdr:to>
    <xdr:cxnSp macro="">
      <xdr:nvCxnSpPr>
        <xdr:cNvPr id="50" name="Straight Arrow Connector 49"/>
        <xdr:cNvCxnSpPr/>
      </xdr:nvCxnSpPr>
      <xdr:spPr>
        <a:xfrm>
          <a:off x="6877050" y="419100"/>
          <a:ext cx="847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9</xdr:row>
      <xdr:rowOff>57150</xdr:rowOff>
    </xdr:from>
    <xdr:to>
      <xdr:col>1</xdr:col>
      <xdr:colOff>1276350</xdr:colOff>
      <xdr:row>10</xdr:row>
      <xdr:rowOff>114300</xdr:rowOff>
    </xdr:to>
    <xdr:sp macro="" textlink="">
      <xdr:nvSpPr>
        <xdr:cNvPr id="52" name="TextBox 51"/>
        <xdr:cNvSpPr txBox="1"/>
      </xdr:nvSpPr>
      <xdr:spPr>
        <a:xfrm>
          <a:off x="1200150" y="1571625"/>
          <a:ext cx="1809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	</a:t>
          </a:r>
        </a:p>
      </xdr:txBody>
    </xdr:sp>
    <xdr:clientData/>
  </xdr:twoCellAnchor>
  <xdr:twoCellAnchor>
    <xdr:from>
      <xdr:col>5</xdr:col>
      <xdr:colOff>19050</xdr:colOff>
      <xdr:row>5</xdr:row>
      <xdr:rowOff>76200</xdr:rowOff>
    </xdr:from>
    <xdr:to>
      <xdr:col>5</xdr:col>
      <xdr:colOff>361950</xdr:colOff>
      <xdr:row>6</xdr:row>
      <xdr:rowOff>142875</xdr:rowOff>
    </xdr:to>
    <xdr:sp macro="" textlink="">
      <xdr:nvSpPr>
        <xdr:cNvPr id="54" name="TextBox 53"/>
        <xdr:cNvSpPr txBox="1"/>
      </xdr:nvSpPr>
      <xdr:spPr>
        <a:xfrm>
          <a:off x="3133725" y="885825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B</a:t>
          </a:r>
        </a:p>
      </xdr:txBody>
    </xdr:sp>
    <xdr:clientData/>
  </xdr:twoCellAnchor>
  <xdr:twoCellAnchor>
    <xdr:from>
      <xdr:col>8</xdr:col>
      <xdr:colOff>142875</xdr:colOff>
      <xdr:row>3</xdr:row>
      <xdr:rowOff>123825</xdr:rowOff>
    </xdr:from>
    <xdr:to>
      <xdr:col>8</xdr:col>
      <xdr:colOff>485775</xdr:colOff>
      <xdr:row>5</xdr:row>
      <xdr:rowOff>28575</xdr:rowOff>
    </xdr:to>
    <xdr:sp macro="" textlink="">
      <xdr:nvSpPr>
        <xdr:cNvPr id="56" name="TextBox 55"/>
        <xdr:cNvSpPr txBox="1"/>
      </xdr:nvSpPr>
      <xdr:spPr>
        <a:xfrm>
          <a:off x="4505325" y="60960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</a:t>
          </a:r>
        </a:p>
      </xdr:txBody>
    </xdr:sp>
    <xdr:clientData/>
  </xdr:twoCellAnchor>
  <xdr:twoCellAnchor>
    <xdr:from>
      <xdr:col>7</xdr:col>
      <xdr:colOff>38100</xdr:colOff>
      <xdr:row>8</xdr:row>
      <xdr:rowOff>104775</xdr:rowOff>
    </xdr:from>
    <xdr:to>
      <xdr:col>8</xdr:col>
      <xdr:colOff>295275</xdr:colOff>
      <xdr:row>10</xdr:row>
      <xdr:rowOff>0</xdr:rowOff>
    </xdr:to>
    <xdr:sp macro="" textlink="">
      <xdr:nvSpPr>
        <xdr:cNvPr id="57" name="TextBox 56"/>
        <xdr:cNvSpPr txBox="1"/>
      </xdr:nvSpPr>
      <xdr:spPr>
        <a:xfrm>
          <a:off x="4314825" y="1400175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</a:t>
          </a:r>
        </a:p>
      </xdr:txBody>
    </xdr:sp>
    <xdr:clientData/>
  </xdr:twoCellAnchor>
  <xdr:twoCellAnchor>
    <xdr:from>
      <xdr:col>7</xdr:col>
      <xdr:colOff>0</xdr:colOff>
      <xdr:row>3</xdr:row>
      <xdr:rowOff>104775</xdr:rowOff>
    </xdr:from>
    <xdr:to>
      <xdr:col>8</xdr:col>
      <xdr:colOff>142875</xdr:colOff>
      <xdr:row>4</xdr:row>
      <xdr:rowOff>76200</xdr:rowOff>
    </xdr:to>
    <xdr:cxnSp macro="">
      <xdr:nvCxnSpPr>
        <xdr:cNvPr id="30" name="Straight Arrow Connector 29"/>
        <xdr:cNvCxnSpPr>
          <a:stCxn id="56" idx="1"/>
        </xdr:cNvCxnSpPr>
      </xdr:nvCxnSpPr>
      <xdr:spPr>
        <a:xfrm flipH="1" flipV="1">
          <a:off x="4276725" y="590550"/>
          <a:ext cx="228600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485775</xdr:colOff>
      <xdr:row>3</xdr:row>
      <xdr:rowOff>95250</xdr:rowOff>
    </xdr:from>
    <xdr:to>
      <xdr:col>9</xdr:col>
      <xdr:colOff>581025</xdr:colOff>
      <xdr:row>4</xdr:row>
      <xdr:rowOff>76200</xdr:rowOff>
    </xdr:to>
    <xdr:cxnSp macro="">
      <xdr:nvCxnSpPr>
        <xdr:cNvPr id="33" name="Straight Arrow Connector 32"/>
        <xdr:cNvCxnSpPr>
          <a:stCxn id="56" idx="3"/>
        </xdr:cNvCxnSpPr>
      </xdr:nvCxnSpPr>
      <xdr:spPr>
        <a:xfrm flipV="1">
          <a:off x="4848225" y="581025"/>
          <a:ext cx="64770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12</xdr:row>
      <xdr:rowOff>19050</xdr:rowOff>
    </xdr:from>
    <xdr:to>
      <xdr:col>9</xdr:col>
      <xdr:colOff>0</xdr:colOff>
      <xdr:row>13</xdr:row>
      <xdr:rowOff>85725</xdr:rowOff>
    </xdr:to>
    <xdr:sp macro="" textlink="">
      <xdr:nvSpPr>
        <xdr:cNvPr id="58" name="TextBox 57"/>
        <xdr:cNvSpPr txBox="1"/>
      </xdr:nvSpPr>
      <xdr:spPr>
        <a:xfrm>
          <a:off x="4572000" y="198120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</a:t>
          </a:r>
        </a:p>
      </xdr:txBody>
    </xdr:sp>
    <xdr:clientData/>
  </xdr:twoCellAnchor>
  <xdr:twoCellAnchor>
    <xdr:from>
      <xdr:col>6</xdr:col>
      <xdr:colOff>695325</xdr:colOff>
      <xdr:row>12</xdr:row>
      <xdr:rowOff>38100</xdr:rowOff>
    </xdr:from>
    <xdr:to>
      <xdr:col>8</xdr:col>
      <xdr:colOff>209550</xdr:colOff>
      <xdr:row>12</xdr:row>
      <xdr:rowOff>133350</xdr:rowOff>
    </xdr:to>
    <xdr:cxnSp macro="">
      <xdr:nvCxnSpPr>
        <xdr:cNvPr id="39" name="Straight Arrow Connector 38"/>
        <xdr:cNvCxnSpPr>
          <a:stCxn id="58" idx="1"/>
        </xdr:cNvCxnSpPr>
      </xdr:nvCxnSpPr>
      <xdr:spPr>
        <a:xfrm flipH="1" flipV="1">
          <a:off x="4238625" y="2000250"/>
          <a:ext cx="333375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12</xdr:row>
      <xdr:rowOff>133350</xdr:rowOff>
    </xdr:from>
    <xdr:to>
      <xdr:col>8</xdr:col>
      <xdr:colOff>209550</xdr:colOff>
      <xdr:row>13</xdr:row>
      <xdr:rowOff>95250</xdr:rowOff>
    </xdr:to>
    <xdr:cxnSp macro="">
      <xdr:nvCxnSpPr>
        <xdr:cNvPr id="41" name="Straight Arrow Connector 40"/>
        <xdr:cNvCxnSpPr>
          <a:stCxn id="58" idx="1"/>
        </xdr:cNvCxnSpPr>
      </xdr:nvCxnSpPr>
      <xdr:spPr>
        <a:xfrm flipH="1">
          <a:off x="4191000" y="2095500"/>
          <a:ext cx="381000" cy="123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13</xdr:row>
      <xdr:rowOff>104775</xdr:rowOff>
    </xdr:from>
    <xdr:to>
      <xdr:col>6</xdr:col>
      <xdr:colOff>19050</xdr:colOff>
      <xdr:row>15</xdr:row>
      <xdr:rowOff>9525</xdr:rowOff>
    </xdr:to>
    <xdr:sp macro="" textlink="">
      <xdr:nvSpPr>
        <xdr:cNvPr id="62" name="TextBox 61"/>
        <xdr:cNvSpPr txBox="1"/>
      </xdr:nvSpPr>
      <xdr:spPr>
        <a:xfrm>
          <a:off x="3219450" y="22288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G</a:t>
          </a:r>
        </a:p>
      </xdr:txBody>
    </xdr:sp>
    <xdr:clientData/>
  </xdr:twoCellAnchor>
  <xdr:twoCellAnchor>
    <xdr:from>
      <xdr:col>5</xdr:col>
      <xdr:colOff>104775</xdr:colOff>
      <xdr:row>15</xdr:row>
      <xdr:rowOff>104775</xdr:rowOff>
    </xdr:from>
    <xdr:to>
      <xdr:col>6</xdr:col>
      <xdr:colOff>19050</xdr:colOff>
      <xdr:row>17</xdr:row>
      <xdr:rowOff>9525</xdr:rowOff>
    </xdr:to>
    <xdr:sp macro="" textlink="">
      <xdr:nvSpPr>
        <xdr:cNvPr id="66" name="TextBox 65"/>
        <xdr:cNvSpPr txBox="1"/>
      </xdr:nvSpPr>
      <xdr:spPr>
        <a:xfrm>
          <a:off x="3219450" y="255270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H</a:t>
          </a:r>
        </a:p>
      </xdr:txBody>
    </xdr:sp>
    <xdr:clientData/>
  </xdr:twoCellAnchor>
  <xdr:twoCellAnchor>
    <xdr:from>
      <xdr:col>1</xdr:col>
      <xdr:colOff>952500</xdr:colOff>
      <xdr:row>21</xdr:row>
      <xdr:rowOff>142875</xdr:rowOff>
    </xdr:from>
    <xdr:to>
      <xdr:col>1</xdr:col>
      <xdr:colOff>1209675</xdr:colOff>
      <xdr:row>23</xdr:row>
      <xdr:rowOff>47625</xdr:rowOff>
    </xdr:to>
    <xdr:sp macro="" textlink="">
      <xdr:nvSpPr>
        <xdr:cNvPr id="67" name="TextBox 66"/>
        <xdr:cNvSpPr txBox="1"/>
      </xdr:nvSpPr>
      <xdr:spPr>
        <a:xfrm>
          <a:off x="1057275" y="3619500"/>
          <a:ext cx="2571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</a:t>
          </a:r>
        </a:p>
      </xdr:txBody>
    </xdr:sp>
    <xdr:clientData/>
  </xdr:twoCellAnchor>
  <xdr:twoCellAnchor>
    <xdr:from>
      <xdr:col>1</xdr:col>
      <xdr:colOff>962025</xdr:colOff>
      <xdr:row>31</xdr:row>
      <xdr:rowOff>104775</xdr:rowOff>
    </xdr:from>
    <xdr:to>
      <xdr:col>1</xdr:col>
      <xdr:colOff>1219200</xdr:colOff>
      <xdr:row>33</xdr:row>
      <xdr:rowOff>9525</xdr:rowOff>
    </xdr:to>
    <xdr:sp macro="" textlink="">
      <xdr:nvSpPr>
        <xdr:cNvPr id="68" name="TextBox 67"/>
        <xdr:cNvSpPr txBox="1"/>
      </xdr:nvSpPr>
      <xdr:spPr>
        <a:xfrm>
          <a:off x="1066800" y="5133975"/>
          <a:ext cx="2571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J</a:t>
          </a:r>
        </a:p>
      </xdr:txBody>
    </xdr:sp>
    <xdr:clientData/>
  </xdr:twoCellAnchor>
  <xdr:twoCellAnchor>
    <xdr:from>
      <xdr:col>1</xdr:col>
      <xdr:colOff>933450</xdr:colOff>
      <xdr:row>34</xdr:row>
      <xdr:rowOff>85724</xdr:rowOff>
    </xdr:from>
    <xdr:to>
      <xdr:col>2</xdr:col>
      <xdr:colOff>0</xdr:colOff>
      <xdr:row>36</xdr:row>
      <xdr:rowOff>19049</xdr:rowOff>
    </xdr:to>
    <xdr:sp macro="" textlink="">
      <xdr:nvSpPr>
        <xdr:cNvPr id="69" name="TextBox 68"/>
        <xdr:cNvSpPr txBox="1"/>
      </xdr:nvSpPr>
      <xdr:spPr>
        <a:xfrm>
          <a:off x="1038225" y="5600699"/>
          <a:ext cx="3429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J1</a:t>
          </a:r>
        </a:p>
      </xdr:txBody>
    </xdr:sp>
    <xdr:clientData/>
  </xdr:twoCellAnchor>
  <xdr:twoCellAnchor>
    <xdr:from>
      <xdr:col>2</xdr:col>
      <xdr:colOff>381000</xdr:colOff>
      <xdr:row>26</xdr:row>
      <xdr:rowOff>133350</xdr:rowOff>
    </xdr:from>
    <xdr:to>
      <xdr:col>3</xdr:col>
      <xdr:colOff>142875</xdr:colOff>
      <xdr:row>28</xdr:row>
      <xdr:rowOff>38100</xdr:rowOff>
    </xdr:to>
    <xdr:sp macro="" textlink="">
      <xdr:nvSpPr>
        <xdr:cNvPr id="70" name="TextBox 69"/>
        <xdr:cNvSpPr txBox="1"/>
      </xdr:nvSpPr>
      <xdr:spPr>
        <a:xfrm>
          <a:off x="2085975" y="43624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K</a:t>
          </a:r>
        </a:p>
      </xdr:txBody>
    </xdr:sp>
    <xdr:clientData/>
  </xdr:twoCellAnchor>
  <xdr:twoCellAnchor>
    <xdr:from>
      <xdr:col>3</xdr:col>
      <xdr:colOff>47625</xdr:colOff>
      <xdr:row>28</xdr:row>
      <xdr:rowOff>85725</xdr:rowOff>
    </xdr:from>
    <xdr:to>
      <xdr:col>3</xdr:col>
      <xdr:colOff>180975</xdr:colOff>
      <xdr:row>31</xdr:row>
      <xdr:rowOff>85725</xdr:rowOff>
    </xdr:to>
    <xdr:cxnSp macro="">
      <xdr:nvCxnSpPr>
        <xdr:cNvPr id="60" name="Straight Arrow Connector 59"/>
        <xdr:cNvCxnSpPr/>
      </xdr:nvCxnSpPr>
      <xdr:spPr>
        <a:xfrm>
          <a:off x="2333625" y="4638675"/>
          <a:ext cx="1333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24</xdr:row>
      <xdr:rowOff>133350</xdr:rowOff>
    </xdr:from>
    <xdr:to>
      <xdr:col>3</xdr:col>
      <xdr:colOff>190500</xdr:colOff>
      <xdr:row>26</xdr:row>
      <xdr:rowOff>57150</xdr:rowOff>
    </xdr:to>
    <xdr:cxnSp macro="">
      <xdr:nvCxnSpPr>
        <xdr:cNvPr id="71" name="Straight Arrow Connector 70"/>
        <xdr:cNvCxnSpPr/>
      </xdr:nvCxnSpPr>
      <xdr:spPr>
        <a:xfrm flipV="1">
          <a:off x="2371725" y="4038600"/>
          <a:ext cx="104775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29</xdr:row>
      <xdr:rowOff>0</xdr:rowOff>
    </xdr:from>
    <xdr:to>
      <xdr:col>5</xdr:col>
      <xdr:colOff>85725</xdr:colOff>
      <xdr:row>32</xdr:row>
      <xdr:rowOff>142875</xdr:rowOff>
    </xdr:to>
    <xdr:cxnSp macro="">
      <xdr:nvCxnSpPr>
        <xdr:cNvPr id="77" name="Straight Arrow Connector 76"/>
        <xdr:cNvCxnSpPr/>
      </xdr:nvCxnSpPr>
      <xdr:spPr>
        <a:xfrm>
          <a:off x="2886075" y="4752975"/>
          <a:ext cx="3143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30</xdr:row>
      <xdr:rowOff>9525</xdr:rowOff>
    </xdr:from>
    <xdr:to>
      <xdr:col>9</xdr:col>
      <xdr:colOff>114300</xdr:colOff>
      <xdr:row>31</xdr:row>
      <xdr:rowOff>76200</xdr:rowOff>
    </xdr:to>
    <xdr:sp macro="" textlink="">
      <xdr:nvSpPr>
        <xdr:cNvPr id="78" name="TextBox 77"/>
        <xdr:cNvSpPr txBox="1"/>
      </xdr:nvSpPr>
      <xdr:spPr>
        <a:xfrm>
          <a:off x="4686300" y="48196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</a:t>
          </a:r>
        </a:p>
      </xdr:txBody>
    </xdr:sp>
    <xdr:clientData/>
  </xdr:twoCellAnchor>
  <xdr:twoCellAnchor>
    <xdr:from>
      <xdr:col>6</xdr:col>
      <xdr:colOff>714375</xdr:colOff>
      <xdr:row>32</xdr:row>
      <xdr:rowOff>0</xdr:rowOff>
    </xdr:from>
    <xdr:to>
      <xdr:col>8</xdr:col>
      <xdr:colOff>381000</xdr:colOff>
      <xdr:row>37</xdr:row>
      <xdr:rowOff>114300</xdr:rowOff>
    </xdr:to>
    <xdr:cxnSp macro="">
      <xdr:nvCxnSpPr>
        <xdr:cNvPr id="80" name="Straight Arrow Connector 79"/>
        <xdr:cNvCxnSpPr/>
      </xdr:nvCxnSpPr>
      <xdr:spPr>
        <a:xfrm flipH="1">
          <a:off x="4257675" y="5133975"/>
          <a:ext cx="485775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27</xdr:row>
      <xdr:rowOff>114300</xdr:rowOff>
    </xdr:from>
    <xdr:to>
      <xdr:col>8</xdr:col>
      <xdr:colOff>323850</xdr:colOff>
      <xdr:row>30</xdr:row>
      <xdr:rowOff>123825</xdr:rowOff>
    </xdr:to>
    <xdr:cxnSp macro="">
      <xdr:nvCxnSpPr>
        <xdr:cNvPr id="82" name="Straight Arrow Connector 81"/>
        <xdr:cNvCxnSpPr>
          <a:stCxn id="78" idx="1"/>
        </xdr:cNvCxnSpPr>
      </xdr:nvCxnSpPr>
      <xdr:spPr>
        <a:xfrm flipH="1" flipV="1">
          <a:off x="4114800" y="4505325"/>
          <a:ext cx="5715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27</xdr:row>
      <xdr:rowOff>123825</xdr:rowOff>
    </xdr:from>
    <xdr:to>
      <xdr:col>12</xdr:col>
      <xdr:colOff>190500</xdr:colOff>
      <xdr:row>30</xdr:row>
      <xdr:rowOff>152401</xdr:rowOff>
    </xdr:to>
    <xdr:cxnSp macro="">
      <xdr:nvCxnSpPr>
        <xdr:cNvPr id="84" name="Straight Arrow Connector 83"/>
        <xdr:cNvCxnSpPr/>
      </xdr:nvCxnSpPr>
      <xdr:spPr>
        <a:xfrm flipV="1">
          <a:off x="5200650" y="4514850"/>
          <a:ext cx="1114425" cy="4476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</xdr:colOff>
      <xdr:row>38</xdr:row>
      <xdr:rowOff>114300</xdr:rowOff>
    </xdr:from>
    <xdr:to>
      <xdr:col>3</xdr:col>
      <xdr:colOff>57150</xdr:colOff>
      <xdr:row>40</xdr:row>
      <xdr:rowOff>19050</xdr:rowOff>
    </xdr:to>
    <xdr:sp macro="" textlink="">
      <xdr:nvSpPr>
        <xdr:cNvPr id="86" name="TextBox 85"/>
        <xdr:cNvSpPr txBox="1"/>
      </xdr:nvSpPr>
      <xdr:spPr>
        <a:xfrm>
          <a:off x="2000250" y="6219825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</a:t>
          </a:r>
        </a:p>
      </xdr:txBody>
    </xdr:sp>
    <xdr:clientData/>
  </xdr:twoCellAnchor>
  <xdr:twoCellAnchor>
    <xdr:from>
      <xdr:col>5</xdr:col>
      <xdr:colOff>200025</xdr:colOff>
      <xdr:row>39</xdr:row>
      <xdr:rowOff>142875</xdr:rowOff>
    </xdr:from>
    <xdr:to>
      <xdr:col>6</xdr:col>
      <xdr:colOff>114300</xdr:colOff>
      <xdr:row>41</xdr:row>
      <xdr:rowOff>47625</xdr:rowOff>
    </xdr:to>
    <xdr:sp macro="" textlink="">
      <xdr:nvSpPr>
        <xdr:cNvPr id="87" name="TextBox 86"/>
        <xdr:cNvSpPr txBox="1"/>
      </xdr:nvSpPr>
      <xdr:spPr>
        <a:xfrm>
          <a:off x="3314700" y="6410325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</a:t>
          </a:r>
        </a:p>
      </xdr:txBody>
    </xdr:sp>
    <xdr:clientData/>
  </xdr:twoCellAnchor>
  <xdr:twoCellAnchor>
    <xdr:from>
      <xdr:col>4</xdr:col>
      <xdr:colOff>0</xdr:colOff>
      <xdr:row>40</xdr:row>
      <xdr:rowOff>95250</xdr:rowOff>
    </xdr:from>
    <xdr:to>
      <xdr:col>5</xdr:col>
      <xdr:colOff>114300</xdr:colOff>
      <xdr:row>40</xdr:row>
      <xdr:rowOff>95250</xdr:rowOff>
    </xdr:to>
    <xdr:cxnSp macro="">
      <xdr:nvCxnSpPr>
        <xdr:cNvPr id="89" name="Straight Arrow Connector 88"/>
        <xdr:cNvCxnSpPr/>
      </xdr:nvCxnSpPr>
      <xdr:spPr>
        <a:xfrm flipH="1">
          <a:off x="3019425" y="6524625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40</xdr:row>
      <xdr:rowOff>104775</xdr:rowOff>
    </xdr:from>
    <xdr:to>
      <xdr:col>5</xdr:col>
      <xdr:colOff>114300</xdr:colOff>
      <xdr:row>41</xdr:row>
      <xdr:rowOff>85725</xdr:rowOff>
    </xdr:to>
    <xdr:cxnSp macro="">
      <xdr:nvCxnSpPr>
        <xdr:cNvPr id="91" name="Straight Arrow Connector 90"/>
        <xdr:cNvCxnSpPr/>
      </xdr:nvCxnSpPr>
      <xdr:spPr>
        <a:xfrm flipH="1">
          <a:off x="2914650" y="6534150"/>
          <a:ext cx="314325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1028700</xdr:colOff>
      <xdr:row>41</xdr:row>
      <xdr:rowOff>114300</xdr:rowOff>
    </xdr:from>
    <xdr:to>
      <xdr:col>1</xdr:col>
      <xdr:colOff>1209675</xdr:colOff>
      <xdr:row>43</xdr:row>
      <xdr:rowOff>0</xdr:rowOff>
    </xdr:to>
    <xdr:sp macro="" textlink="">
      <xdr:nvSpPr>
        <xdr:cNvPr id="93" name="TextBox 92"/>
        <xdr:cNvSpPr txBox="1"/>
      </xdr:nvSpPr>
      <xdr:spPr>
        <a:xfrm>
          <a:off x="1133475" y="6762750"/>
          <a:ext cx="1809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</a:t>
          </a:r>
        </a:p>
      </xdr:txBody>
    </xdr:sp>
    <xdr:clientData/>
  </xdr:twoCellAnchor>
  <xdr:twoCellAnchor>
    <xdr:from>
      <xdr:col>1</xdr:col>
      <xdr:colOff>1000125</xdr:colOff>
      <xdr:row>42</xdr:row>
      <xdr:rowOff>123825</xdr:rowOff>
    </xdr:from>
    <xdr:to>
      <xdr:col>1</xdr:col>
      <xdr:colOff>1190625</xdr:colOff>
      <xdr:row>44</xdr:row>
      <xdr:rowOff>9525</xdr:rowOff>
    </xdr:to>
    <xdr:sp macro="" textlink="">
      <xdr:nvSpPr>
        <xdr:cNvPr id="94" name="TextBox 93"/>
        <xdr:cNvSpPr txBox="1"/>
      </xdr:nvSpPr>
      <xdr:spPr>
        <a:xfrm>
          <a:off x="1104900" y="6943725"/>
          <a:ext cx="1905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Q</a:t>
          </a:r>
        </a:p>
      </xdr:txBody>
    </xdr:sp>
    <xdr:clientData/>
  </xdr:twoCellAnchor>
  <xdr:twoCellAnchor>
    <xdr:from>
      <xdr:col>4</xdr:col>
      <xdr:colOff>28575</xdr:colOff>
      <xdr:row>42</xdr:row>
      <xdr:rowOff>114300</xdr:rowOff>
    </xdr:from>
    <xdr:to>
      <xdr:col>5</xdr:col>
      <xdr:colOff>276225</xdr:colOff>
      <xdr:row>44</xdr:row>
      <xdr:rowOff>0</xdr:rowOff>
    </xdr:to>
    <xdr:sp macro="" textlink="">
      <xdr:nvSpPr>
        <xdr:cNvPr id="95" name="TextBox 94"/>
        <xdr:cNvSpPr txBox="1"/>
      </xdr:nvSpPr>
      <xdr:spPr>
        <a:xfrm>
          <a:off x="3048000" y="68770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R</a:t>
          </a:r>
        </a:p>
      </xdr:txBody>
    </xdr:sp>
    <xdr:clientData/>
  </xdr:twoCellAnchor>
  <xdr:twoCellAnchor>
    <xdr:from>
      <xdr:col>4</xdr:col>
      <xdr:colOff>38100</xdr:colOff>
      <xdr:row>43</xdr:row>
      <xdr:rowOff>95250</xdr:rowOff>
    </xdr:from>
    <xdr:to>
      <xdr:col>5</xdr:col>
      <xdr:colOff>285750</xdr:colOff>
      <xdr:row>44</xdr:row>
      <xdr:rowOff>142875</xdr:rowOff>
    </xdr:to>
    <xdr:sp macro="" textlink="">
      <xdr:nvSpPr>
        <xdr:cNvPr id="96" name="TextBox 95"/>
        <xdr:cNvSpPr txBox="1"/>
      </xdr:nvSpPr>
      <xdr:spPr>
        <a:xfrm>
          <a:off x="3057525" y="7029450"/>
          <a:ext cx="3429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</a:t>
          </a:r>
        </a:p>
      </xdr:txBody>
    </xdr:sp>
    <xdr:clientData/>
  </xdr:twoCellAnchor>
  <xdr:twoCellAnchor>
    <xdr:from>
      <xdr:col>3</xdr:col>
      <xdr:colOff>447675</xdr:colOff>
      <xdr:row>16</xdr:row>
      <xdr:rowOff>85725</xdr:rowOff>
    </xdr:from>
    <xdr:to>
      <xdr:col>4</xdr:col>
      <xdr:colOff>57150</xdr:colOff>
      <xdr:row>17</xdr:row>
      <xdr:rowOff>152400</xdr:rowOff>
    </xdr:to>
    <xdr:sp macro="" textlink="">
      <xdr:nvSpPr>
        <xdr:cNvPr id="40" name="TextBox 39"/>
        <xdr:cNvSpPr txBox="1"/>
      </xdr:nvSpPr>
      <xdr:spPr>
        <a:xfrm>
          <a:off x="2733675" y="28003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</a:t>
          </a:r>
        </a:p>
      </xdr:txBody>
    </xdr:sp>
    <xdr:clientData/>
  </xdr:twoCellAnchor>
  <xdr:twoCellAnchor>
    <xdr:from>
      <xdr:col>3</xdr:col>
      <xdr:colOff>619125</xdr:colOff>
      <xdr:row>17</xdr:row>
      <xdr:rowOff>104775</xdr:rowOff>
    </xdr:from>
    <xdr:to>
      <xdr:col>5</xdr:col>
      <xdr:colOff>104775</xdr:colOff>
      <xdr:row>21</xdr:row>
      <xdr:rowOff>85725</xdr:rowOff>
    </xdr:to>
    <xdr:cxnSp macro="">
      <xdr:nvCxnSpPr>
        <xdr:cNvPr id="42" name="Straight Arrow Connector 41"/>
        <xdr:cNvCxnSpPr/>
      </xdr:nvCxnSpPr>
      <xdr:spPr>
        <a:xfrm>
          <a:off x="2905125" y="2981325"/>
          <a:ext cx="3143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27</xdr:row>
      <xdr:rowOff>38100</xdr:rowOff>
    </xdr:from>
    <xdr:to>
      <xdr:col>4</xdr:col>
      <xdr:colOff>47625</xdr:colOff>
      <xdr:row>29</xdr:row>
      <xdr:rowOff>9525</xdr:rowOff>
    </xdr:to>
    <xdr:sp macro="" textlink="">
      <xdr:nvSpPr>
        <xdr:cNvPr id="43" name="TextBox 42"/>
        <xdr:cNvSpPr txBox="1"/>
      </xdr:nvSpPr>
      <xdr:spPr>
        <a:xfrm>
          <a:off x="2724150" y="453390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abSelected="1" workbookViewId="0">
      <selection activeCell="D56" sqref="D56"/>
    </sheetView>
  </sheetViews>
  <sheetFormatPr defaultColWidth="9.109375" defaultRowHeight="13.8" x14ac:dyDescent="0.3"/>
  <cols>
    <col min="1" max="1" width="3" style="37" bestFit="1" customWidth="1"/>
    <col min="2" max="16384" width="9.109375" style="37"/>
  </cols>
  <sheetData>
    <row r="1" spans="1:2" ht="12.75" x14ac:dyDescent="0.2">
      <c r="B1" s="38" t="s">
        <v>108</v>
      </c>
    </row>
    <row r="2" spans="1:2" ht="12.75" x14ac:dyDescent="0.2">
      <c r="B2" s="37" t="s">
        <v>258</v>
      </c>
    </row>
    <row r="3" spans="1:2" ht="12.75" x14ac:dyDescent="0.2">
      <c r="B3" s="37" t="s">
        <v>259</v>
      </c>
    </row>
    <row r="4" spans="1:2" ht="12.75" x14ac:dyDescent="0.2">
      <c r="B4" s="37" t="s">
        <v>110</v>
      </c>
    </row>
    <row r="5" spans="1:2" ht="12.75" x14ac:dyDescent="0.2">
      <c r="B5" s="37" t="s">
        <v>179</v>
      </c>
    </row>
    <row r="6" spans="1:2" ht="12.75" x14ac:dyDescent="0.2">
      <c r="B6" s="37" t="s">
        <v>111</v>
      </c>
    </row>
    <row r="7" spans="1:2" ht="12.75" x14ac:dyDescent="0.2">
      <c r="B7" s="37" t="s">
        <v>113</v>
      </c>
    </row>
    <row r="8" spans="1:2" ht="12.75" x14ac:dyDescent="0.2">
      <c r="B8" s="37" t="s">
        <v>180</v>
      </c>
    </row>
    <row r="9" spans="1:2" ht="12.75" x14ac:dyDescent="0.2">
      <c r="B9" s="37" t="s">
        <v>243</v>
      </c>
    </row>
    <row r="10" spans="1:2" ht="12.75" x14ac:dyDescent="0.2">
      <c r="B10" s="38" t="s">
        <v>109</v>
      </c>
    </row>
    <row r="11" spans="1:2" ht="12.75" x14ac:dyDescent="0.2">
      <c r="A11" s="37">
        <v>1</v>
      </c>
      <c r="B11" s="37" t="s">
        <v>112</v>
      </c>
    </row>
    <row r="12" spans="1:2" ht="12.75" x14ac:dyDescent="0.2">
      <c r="B12" s="155" t="s">
        <v>260</v>
      </c>
    </row>
    <row r="13" spans="1:2" ht="12.75" x14ac:dyDescent="0.2">
      <c r="B13" s="38" t="s">
        <v>117</v>
      </c>
    </row>
    <row r="14" spans="1:2" ht="12.75" x14ac:dyDescent="0.2">
      <c r="A14" s="37">
        <v>2</v>
      </c>
      <c r="B14" s="37" t="s">
        <v>114</v>
      </c>
    </row>
    <row r="15" spans="1:2" ht="12.75" x14ac:dyDescent="0.2">
      <c r="B15" s="37" t="s">
        <v>115</v>
      </c>
    </row>
    <row r="16" spans="1:2" ht="12.75" x14ac:dyDescent="0.2">
      <c r="B16" s="37" t="s">
        <v>116</v>
      </c>
    </row>
    <row r="17" spans="1:3" ht="12.75" x14ac:dyDescent="0.2">
      <c r="B17" s="37" t="s">
        <v>207</v>
      </c>
    </row>
    <row r="18" spans="1:3" ht="12.75" x14ac:dyDescent="0.2">
      <c r="B18" s="37" t="s">
        <v>120</v>
      </c>
    </row>
    <row r="19" spans="1:3" ht="12.75" x14ac:dyDescent="0.2">
      <c r="B19" s="37" t="s">
        <v>303</v>
      </c>
    </row>
    <row r="20" spans="1:3" ht="12.75" x14ac:dyDescent="0.2">
      <c r="B20" s="37" t="s">
        <v>304</v>
      </c>
    </row>
    <row r="21" spans="1:3" ht="12.75" x14ac:dyDescent="0.2">
      <c r="B21" s="37" t="s">
        <v>305</v>
      </c>
    </row>
    <row r="22" spans="1:3" ht="12.75" x14ac:dyDescent="0.2">
      <c r="B22" s="37" t="s">
        <v>306</v>
      </c>
    </row>
    <row r="23" spans="1:3" ht="12.75" x14ac:dyDescent="0.2">
      <c r="B23" s="37" t="s">
        <v>308</v>
      </c>
    </row>
    <row r="24" spans="1:3" ht="12.75" x14ac:dyDescent="0.2">
      <c r="B24" s="155" t="s">
        <v>307</v>
      </c>
    </row>
    <row r="25" spans="1:3" ht="12.75" x14ac:dyDescent="0.2">
      <c r="C25" s="38" t="s">
        <v>118</v>
      </c>
    </row>
    <row r="26" spans="1:3" ht="12.75" x14ac:dyDescent="0.2">
      <c r="A26" s="37">
        <v>3</v>
      </c>
      <c r="B26" s="37" t="s">
        <v>263</v>
      </c>
    </row>
    <row r="27" spans="1:3" ht="12.75" x14ac:dyDescent="0.2">
      <c r="A27" s="37">
        <v>4</v>
      </c>
      <c r="B27" s="37" t="s">
        <v>121</v>
      </c>
    </row>
    <row r="28" spans="1:3" ht="12.75" x14ac:dyDescent="0.2">
      <c r="B28" s="155" t="s">
        <v>261</v>
      </c>
    </row>
    <row r="29" spans="1:3" ht="12.75" x14ac:dyDescent="0.2">
      <c r="A29" s="37">
        <v>5</v>
      </c>
      <c r="B29" s="37" t="s">
        <v>237</v>
      </c>
    </row>
    <row r="30" spans="1:3" ht="12.75" x14ac:dyDescent="0.2">
      <c r="B30" s="155" t="s">
        <v>262</v>
      </c>
    </row>
    <row r="31" spans="1:3" ht="12.75" x14ac:dyDescent="0.2">
      <c r="A31" s="37">
        <v>6</v>
      </c>
      <c r="B31" s="37" t="s">
        <v>302</v>
      </c>
    </row>
    <row r="32" spans="1:3" ht="12.75" x14ac:dyDescent="0.2">
      <c r="B32" s="37" t="s">
        <v>264</v>
      </c>
    </row>
    <row r="33" spans="1:3" ht="12.75" x14ac:dyDescent="0.2">
      <c r="C33" s="38" t="s">
        <v>119</v>
      </c>
    </row>
    <row r="34" spans="1:3" ht="12.75" x14ac:dyDescent="0.2">
      <c r="A34" s="37">
        <v>7</v>
      </c>
      <c r="B34" s="37" t="s">
        <v>124</v>
      </c>
    </row>
    <row r="35" spans="1:3" ht="12.75" x14ac:dyDescent="0.2">
      <c r="B35" s="37" t="s">
        <v>122</v>
      </c>
    </row>
    <row r="36" spans="1:3" ht="12.75" x14ac:dyDescent="0.2">
      <c r="B36" s="37" t="s">
        <v>123</v>
      </c>
    </row>
    <row r="37" spans="1:3" ht="12.75" x14ac:dyDescent="0.2">
      <c r="B37" s="37" t="s">
        <v>125</v>
      </c>
    </row>
    <row r="38" spans="1:3" ht="12.75" x14ac:dyDescent="0.2">
      <c r="B38" s="37" t="s">
        <v>126</v>
      </c>
    </row>
    <row r="39" spans="1:3" ht="12.75" x14ac:dyDescent="0.2">
      <c r="B39" s="37" t="s">
        <v>127</v>
      </c>
    </row>
    <row r="40" spans="1:3" ht="12.75" x14ac:dyDescent="0.2">
      <c r="B40" s="37" t="s">
        <v>128</v>
      </c>
    </row>
    <row r="41" spans="1:3" x14ac:dyDescent="0.3">
      <c r="B41" s="37" t="s">
        <v>208</v>
      </c>
    </row>
    <row r="42" spans="1:3" x14ac:dyDescent="0.3">
      <c r="A42" s="37">
        <v>8</v>
      </c>
      <c r="B42" s="37" t="s">
        <v>209</v>
      </c>
    </row>
    <row r="43" spans="1:3" x14ac:dyDescent="0.3">
      <c r="B43" s="37" t="s">
        <v>265</v>
      </c>
    </row>
    <row r="44" spans="1:3" x14ac:dyDescent="0.3">
      <c r="A44" s="37">
        <v>9</v>
      </c>
      <c r="B44" s="37" t="s">
        <v>210</v>
      </c>
    </row>
    <row r="45" spans="1:3" x14ac:dyDescent="0.3">
      <c r="B45" s="37" t="s">
        <v>272</v>
      </c>
    </row>
    <row r="46" spans="1:3" x14ac:dyDescent="0.3">
      <c r="A46" s="37">
        <v>10</v>
      </c>
      <c r="B46" s="37" t="s">
        <v>238</v>
      </c>
    </row>
    <row r="47" spans="1:3" x14ac:dyDescent="0.3">
      <c r="B47" s="37" t="s">
        <v>273</v>
      </c>
    </row>
    <row r="48" spans="1:3" x14ac:dyDescent="0.3">
      <c r="A48" s="37">
        <v>11</v>
      </c>
      <c r="B48" s="37" t="s">
        <v>211</v>
      </c>
    </row>
    <row r="49" spans="1:3" x14ac:dyDescent="0.3">
      <c r="B49" s="37" t="s">
        <v>274</v>
      </c>
    </row>
    <row r="50" spans="1:3" x14ac:dyDescent="0.3">
      <c r="B50" s="38" t="s">
        <v>129</v>
      </c>
    </row>
    <row r="51" spans="1:3" x14ac:dyDescent="0.3">
      <c r="A51" s="37">
        <v>12</v>
      </c>
      <c r="B51" s="37" t="s">
        <v>131</v>
      </c>
    </row>
    <row r="52" spans="1:3" x14ac:dyDescent="0.3">
      <c r="B52" s="37" t="s">
        <v>132</v>
      </c>
    </row>
    <row r="53" spans="1:3" x14ac:dyDescent="0.3">
      <c r="C53" s="38" t="s">
        <v>130</v>
      </c>
    </row>
    <row r="54" spans="1:3" x14ac:dyDescent="0.3">
      <c r="A54" s="37">
        <v>13</v>
      </c>
      <c r="B54" s="37" t="s">
        <v>275</v>
      </c>
    </row>
    <row r="55" spans="1:3" x14ac:dyDescent="0.3">
      <c r="A55" s="37">
        <v>14</v>
      </c>
      <c r="B55" s="37" t="s">
        <v>276</v>
      </c>
    </row>
    <row r="56" spans="1:3" x14ac:dyDescent="0.3">
      <c r="A56" s="37">
        <v>15</v>
      </c>
      <c r="B56" s="37" t="s">
        <v>277</v>
      </c>
    </row>
    <row r="57" spans="1:3" x14ac:dyDescent="0.3">
      <c r="A57" s="37">
        <v>16</v>
      </c>
      <c r="B57" s="37" t="s">
        <v>278</v>
      </c>
    </row>
    <row r="58" spans="1:3" x14ac:dyDescent="0.3">
      <c r="C58" s="38" t="s">
        <v>133</v>
      </c>
    </row>
    <row r="59" spans="1:3" x14ac:dyDescent="0.3">
      <c r="A59" s="37">
        <v>17</v>
      </c>
      <c r="B59" s="37" t="s">
        <v>279</v>
      </c>
    </row>
    <row r="60" spans="1:3" x14ac:dyDescent="0.3">
      <c r="A60" s="37">
        <v>18</v>
      </c>
      <c r="B60" s="37" t="s">
        <v>280</v>
      </c>
    </row>
    <row r="61" spans="1:3" x14ac:dyDescent="0.3">
      <c r="A61" s="37">
        <v>19</v>
      </c>
      <c r="B61" s="37" t="s">
        <v>281</v>
      </c>
    </row>
    <row r="62" spans="1:3" x14ac:dyDescent="0.3">
      <c r="A62" s="37">
        <v>20</v>
      </c>
      <c r="B62" s="37" t="s">
        <v>282</v>
      </c>
    </row>
    <row r="63" spans="1:3" x14ac:dyDescent="0.3">
      <c r="C63" s="38" t="s">
        <v>364</v>
      </c>
    </row>
    <row r="64" spans="1:3" x14ac:dyDescent="0.3">
      <c r="A64" s="37">
        <v>21</v>
      </c>
      <c r="B64" s="37" t="s">
        <v>134</v>
      </c>
    </row>
    <row r="65" spans="1:3" x14ac:dyDescent="0.3">
      <c r="B65" s="37" t="s">
        <v>283</v>
      </c>
    </row>
    <row r="66" spans="1:3" x14ac:dyDescent="0.3">
      <c r="A66" s="37">
        <v>22</v>
      </c>
      <c r="B66" s="37" t="s">
        <v>135</v>
      </c>
    </row>
    <row r="67" spans="1:3" x14ac:dyDescent="0.3">
      <c r="B67" s="37" t="s">
        <v>284</v>
      </c>
    </row>
    <row r="68" spans="1:3" x14ac:dyDescent="0.3">
      <c r="A68" s="37">
        <v>23</v>
      </c>
      <c r="B68" s="37" t="s">
        <v>239</v>
      </c>
    </row>
    <row r="69" spans="1:3" x14ac:dyDescent="0.3">
      <c r="B69" s="37" t="s">
        <v>285</v>
      </c>
    </row>
    <row r="70" spans="1:3" x14ac:dyDescent="0.3">
      <c r="A70" s="37">
        <v>24</v>
      </c>
      <c r="B70" s="37" t="s">
        <v>136</v>
      </c>
    </row>
    <row r="71" spans="1:3" x14ac:dyDescent="0.3">
      <c r="B71" s="37" t="s">
        <v>286</v>
      </c>
    </row>
    <row r="72" spans="1:3" x14ac:dyDescent="0.3">
      <c r="B72" s="38" t="s">
        <v>137</v>
      </c>
    </row>
    <row r="73" spans="1:3" x14ac:dyDescent="0.3">
      <c r="A73" s="37">
        <v>25</v>
      </c>
      <c r="B73" s="37" t="s">
        <v>139</v>
      </c>
    </row>
    <row r="74" spans="1:3" x14ac:dyDescent="0.3">
      <c r="B74" s="37" t="s">
        <v>140</v>
      </c>
    </row>
    <row r="75" spans="1:3" x14ac:dyDescent="0.3">
      <c r="B75" s="37" t="s">
        <v>141</v>
      </c>
    </row>
    <row r="76" spans="1:3" x14ac:dyDescent="0.3">
      <c r="B76" s="37" t="s">
        <v>142</v>
      </c>
    </row>
    <row r="77" spans="1:3" x14ac:dyDescent="0.3">
      <c r="C77" s="38" t="s">
        <v>138</v>
      </c>
    </row>
    <row r="78" spans="1:3" x14ac:dyDescent="0.3">
      <c r="A78" s="37">
        <v>26</v>
      </c>
      <c r="B78" s="37" t="s">
        <v>143</v>
      </c>
    </row>
    <row r="79" spans="1:3" x14ac:dyDescent="0.3">
      <c r="B79" s="37" t="s">
        <v>287</v>
      </c>
    </row>
    <row r="80" spans="1:3" x14ac:dyDescent="0.3">
      <c r="A80" s="37">
        <v>27</v>
      </c>
      <c r="B80" s="37" t="s">
        <v>212</v>
      </c>
    </row>
    <row r="81" spans="1:4" x14ac:dyDescent="0.3">
      <c r="B81" s="37" t="s">
        <v>288</v>
      </c>
    </row>
    <row r="82" spans="1:4" x14ac:dyDescent="0.3">
      <c r="A82" s="37">
        <v>28</v>
      </c>
      <c r="B82" s="37" t="s">
        <v>240</v>
      </c>
    </row>
    <row r="83" spans="1:4" x14ac:dyDescent="0.3">
      <c r="B83" s="37" t="s">
        <v>244</v>
      </c>
    </row>
    <row r="84" spans="1:4" x14ac:dyDescent="0.3">
      <c r="B84" s="155" t="s">
        <v>266</v>
      </c>
    </row>
    <row r="85" spans="1:4" x14ac:dyDescent="0.3">
      <c r="A85" s="37">
        <v>29</v>
      </c>
      <c r="B85" s="37" t="s">
        <v>213</v>
      </c>
    </row>
    <row r="86" spans="1:4" x14ac:dyDescent="0.3">
      <c r="B86" s="37" t="s">
        <v>144</v>
      </c>
    </row>
    <row r="87" spans="1:4" x14ac:dyDescent="0.3">
      <c r="B87" s="155" t="s">
        <v>267</v>
      </c>
    </row>
    <row r="88" spans="1:4" x14ac:dyDescent="0.3">
      <c r="C88" s="38" t="s">
        <v>145</v>
      </c>
      <c r="D88" s="38" t="s">
        <v>105</v>
      </c>
    </row>
    <row r="89" spans="1:4" x14ac:dyDescent="0.3">
      <c r="A89" s="37">
        <v>30</v>
      </c>
      <c r="B89" s="37" t="s">
        <v>146</v>
      </c>
    </row>
    <row r="90" spans="1:4" x14ac:dyDescent="0.3">
      <c r="B90" s="37" t="s">
        <v>241</v>
      </c>
    </row>
    <row r="91" spans="1:4" x14ac:dyDescent="0.3">
      <c r="B91" s="37" t="s">
        <v>181</v>
      </c>
    </row>
    <row r="92" spans="1:4" x14ac:dyDescent="0.3">
      <c r="B92" s="37" t="s">
        <v>182</v>
      </c>
    </row>
    <row r="93" spans="1:4" x14ac:dyDescent="0.3">
      <c r="B93" s="37" t="s">
        <v>183</v>
      </c>
    </row>
    <row r="94" spans="1:4" x14ac:dyDescent="0.3">
      <c r="A94" s="37">
        <v>31</v>
      </c>
      <c r="B94" s="37" t="s">
        <v>214</v>
      </c>
    </row>
    <row r="95" spans="1:4" x14ac:dyDescent="0.3">
      <c r="B95" s="37" t="s">
        <v>309</v>
      </c>
    </row>
    <row r="96" spans="1:4" x14ac:dyDescent="0.3">
      <c r="B96" s="37" t="s">
        <v>289</v>
      </c>
    </row>
    <row r="97" spans="1:2" x14ac:dyDescent="0.3">
      <c r="A97" s="37">
        <v>32</v>
      </c>
      <c r="B97" s="37" t="s">
        <v>310</v>
      </c>
    </row>
    <row r="98" spans="1:2" x14ac:dyDescent="0.3">
      <c r="B98" s="37" t="s">
        <v>311</v>
      </c>
    </row>
    <row r="99" spans="1:2" x14ac:dyDescent="0.3">
      <c r="B99" s="37" t="s">
        <v>312</v>
      </c>
    </row>
    <row r="100" spans="1:2" x14ac:dyDescent="0.3">
      <c r="A100" s="37">
        <v>33</v>
      </c>
      <c r="B100" s="37" t="s">
        <v>169</v>
      </c>
    </row>
    <row r="101" spans="1:2" x14ac:dyDescent="0.3">
      <c r="B101" s="37" t="s">
        <v>184</v>
      </c>
    </row>
    <row r="102" spans="1:2" x14ac:dyDescent="0.3">
      <c r="B102" s="37" t="s">
        <v>185</v>
      </c>
    </row>
    <row r="103" spans="1:2" x14ac:dyDescent="0.3">
      <c r="B103" s="155" t="s">
        <v>268</v>
      </c>
    </row>
    <row r="104" spans="1:2" x14ac:dyDescent="0.3">
      <c r="A104" s="37">
        <v>34</v>
      </c>
      <c r="B104" s="37" t="s">
        <v>242</v>
      </c>
    </row>
    <row r="105" spans="1:2" x14ac:dyDescent="0.3">
      <c r="B105" s="37" t="s">
        <v>186</v>
      </c>
    </row>
    <row r="106" spans="1:2" x14ac:dyDescent="0.3">
      <c r="B106" s="37" t="s">
        <v>187</v>
      </c>
    </row>
    <row r="107" spans="1:2" x14ac:dyDescent="0.3">
      <c r="B107" s="37" t="s">
        <v>290</v>
      </c>
    </row>
    <row r="108" spans="1:2" x14ac:dyDescent="0.3">
      <c r="A108" s="37">
        <v>35</v>
      </c>
      <c r="B108" s="37" t="s">
        <v>313</v>
      </c>
    </row>
    <row r="109" spans="1:2" x14ac:dyDescent="0.3">
      <c r="B109" s="37" t="s">
        <v>186</v>
      </c>
    </row>
    <row r="110" spans="1:2" x14ac:dyDescent="0.3">
      <c r="B110" s="37" t="s">
        <v>188</v>
      </c>
    </row>
    <row r="111" spans="1:2" x14ac:dyDescent="0.3">
      <c r="B111" s="37" t="s">
        <v>291</v>
      </c>
    </row>
    <row r="112" spans="1:2" x14ac:dyDescent="0.3">
      <c r="B112" s="38" t="s">
        <v>147</v>
      </c>
    </row>
    <row r="113" spans="1:4" x14ac:dyDescent="0.3">
      <c r="A113" s="37">
        <v>36</v>
      </c>
      <c r="B113" s="37" t="s">
        <v>148</v>
      </c>
    </row>
    <row r="114" spans="1:4" x14ac:dyDescent="0.3">
      <c r="B114" s="37" t="s">
        <v>149</v>
      </c>
    </row>
    <row r="115" spans="1:4" x14ac:dyDescent="0.3">
      <c r="B115" s="37" t="s">
        <v>189</v>
      </c>
    </row>
    <row r="116" spans="1:4" x14ac:dyDescent="0.3">
      <c r="C116" s="38" t="s">
        <v>145</v>
      </c>
      <c r="D116" s="38" t="s">
        <v>15</v>
      </c>
    </row>
    <row r="117" spans="1:4" x14ac:dyDescent="0.3">
      <c r="A117" s="37">
        <v>37</v>
      </c>
      <c r="B117" s="37" t="s">
        <v>245</v>
      </c>
    </row>
    <row r="118" spans="1:4" x14ac:dyDescent="0.3">
      <c r="B118" s="155" t="s">
        <v>269</v>
      </c>
    </row>
    <row r="119" spans="1:4" x14ac:dyDescent="0.3">
      <c r="C119" s="38" t="s">
        <v>145</v>
      </c>
      <c r="D119" s="38" t="s">
        <v>150</v>
      </c>
    </row>
    <row r="120" spans="1:4" x14ac:dyDescent="0.3">
      <c r="A120" s="37">
        <v>38</v>
      </c>
      <c r="B120" s="37" t="s">
        <v>190</v>
      </c>
    </row>
    <row r="121" spans="1:4" x14ac:dyDescent="0.3">
      <c r="B121" s="155" t="s">
        <v>270</v>
      </c>
    </row>
    <row r="122" spans="1:4" x14ac:dyDescent="0.3">
      <c r="C122" s="38" t="s">
        <v>145</v>
      </c>
      <c r="D122" s="38" t="s">
        <v>46</v>
      </c>
    </row>
    <row r="123" spans="1:4" x14ac:dyDescent="0.3">
      <c r="A123" s="37">
        <v>39</v>
      </c>
      <c r="B123" s="37" t="s">
        <v>151</v>
      </c>
    </row>
    <row r="124" spans="1:4" x14ac:dyDescent="0.3">
      <c r="B124" s="37" t="s">
        <v>191</v>
      </c>
    </row>
    <row r="125" spans="1:4" x14ac:dyDescent="0.3">
      <c r="B125" s="37" t="s">
        <v>292</v>
      </c>
    </row>
    <row r="126" spans="1:4" x14ac:dyDescent="0.3">
      <c r="C126" s="38" t="s">
        <v>145</v>
      </c>
      <c r="D126" s="38" t="s">
        <v>18</v>
      </c>
    </row>
    <row r="127" spans="1:4" x14ac:dyDescent="0.3">
      <c r="A127" s="37">
        <v>40</v>
      </c>
      <c r="B127" s="37" t="s">
        <v>314</v>
      </c>
    </row>
    <row r="128" spans="1:4" x14ac:dyDescent="0.3">
      <c r="B128" s="37" t="s">
        <v>249</v>
      </c>
    </row>
    <row r="129" spans="1:4" x14ac:dyDescent="0.3">
      <c r="B129" s="37" t="s">
        <v>246</v>
      </c>
    </row>
    <row r="130" spans="1:4" x14ac:dyDescent="0.3">
      <c r="B130" s="37" t="s">
        <v>293</v>
      </c>
    </row>
    <row r="131" spans="1:4" x14ac:dyDescent="0.3">
      <c r="C131" s="38" t="s">
        <v>145</v>
      </c>
      <c r="D131" s="38" t="s">
        <v>2</v>
      </c>
    </row>
    <row r="132" spans="1:4" x14ac:dyDescent="0.3">
      <c r="A132" s="37">
        <v>41</v>
      </c>
      <c r="B132" s="37" t="s">
        <v>247</v>
      </c>
    </row>
    <row r="133" spans="1:4" x14ac:dyDescent="0.3">
      <c r="B133" s="37" t="s">
        <v>192</v>
      </c>
    </row>
    <row r="134" spans="1:4" x14ac:dyDescent="0.3">
      <c r="B134" s="37" t="s">
        <v>294</v>
      </c>
    </row>
    <row r="135" spans="1:4" x14ac:dyDescent="0.3">
      <c r="B135" s="38" t="s">
        <v>152</v>
      </c>
    </row>
    <row r="136" spans="1:4" x14ac:dyDescent="0.3">
      <c r="A136" s="37">
        <v>42</v>
      </c>
      <c r="B136" s="37" t="s">
        <v>193</v>
      </c>
    </row>
    <row r="137" spans="1:4" x14ac:dyDescent="0.3">
      <c r="B137" s="37" t="s">
        <v>194</v>
      </c>
    </row>
    <row r="138" spans="1:4" x14ac:dyDescent="0.3">
      <c r="B138" s="37" t="s">
        <v>215</v>
      </c>
    </row>
    <row r="139" spans="1:4" x14ac:dyDescent="0.3">
      <c r="B139" s="37" t="s">
        <v>195</v>
      </c>
    </row>
    <row r="140" spans="1:4" x14ac:dyDescent="0.3">
      <c r="B140" s="37" t="s">
        <v>196</v>
      </c>
    </row>
    <row r="141" spans="1:4" x14ac:dyDescent="0.3">
      <c r="C141" s="38" t="s">
        <v>145</v>
      </c>
      <c r="D141" s="38" t="s">
        <v>19</v>
      </c>
    </row>
    <row r="142" spans="1:4" x14ac:dyDescent="0.3">
      <c r="A142" s="37">
        <v>43</v>
      </c>
      <c r="B142" s="37" t="s">
        <v>153</v>
      </c>
    </row>
    <row r="143" spans="1:4" x14ac:dyDescent="0.3">
      <c r="B143" s="37" t="s">
        <v>154</v>
      </c>
    </row>
    <row r="144" spans="1:4" x14ac:dyDescent="0.3">
      <c r="B144" s="37" t="s">
        <v>155</v>
      </c>
    </row>
    <row r="145" spans="1:4" x14ac:dyDescent="0.3">
      <c r="B145" s="37" t="s">
        <v>156</v>
      </c>
    </row>
    <row r="146" spans="1:4" x14ac:dyDescent="0.3">
      <c r="B146" s="37" t="s">
        <v>157</v>
      </c>
    </row>
    <row r="147" spans="1:4" x14ac:dyDescent="0.3">
      <c r="B147" s="37" t="s">
        <v>158</v>
      </c>
    </row>
    <row r="148" spans="1:4" x14ac:dyDescent="0.3">
      <c r="B148" s="37" t="s">
        <v>580</v>
      </c>
    </row>
    <row r="149" spans="1:4" x14ac:dyDescent="0.3">
      <c r="B149" s="37" t="s">
        <v>159</v>
      </c>
    </row>
    <row r="150" spans="1:4" x14ac:dyDescent="0.3">
      <c r="A150" s="37">
        <v>44</v>
      </c>
      <c r="B150" s="37" t="s">
        <v>160</v>
      </c>
    </row>
    <row r="151" spans="1:4" x14ac:dyDescent="0.3">
      <c r="B151" s="37" t="s">
        <v>161</v>
      </c>
    </row>
    <row r="152" spans="1:4" x14ac:dyDescent="0.3">
      <c r="B152" s="37" t="s">
        <v>197</v>
      </c>
    </row>
    <row r="153" spans="1:4" x14ac:dyDescent="0.3">
      <c r="B153" s="37" t="s">
        <v>316</v>
      </c>
    </row>
    <row r="154" spans="1:4" x14ac:dyDescent="0.3">
      <c r="B154" s="155" t="s">
        <v>315</v>
      </c>
    </row>
    <row r="155" spans="1:4" x14ac:dyDescent="0.3">
      <c r="A155" s="37">
        <v>45</v>
      </c>
      <c r="B155" s="37" t="s">
        <v>248</v>
      </c>
    </row>
    <row r="156" spans="1:4" x14ac:dyDescent="0.3">
      <c r="B156" s="37" t="s">
        <v>297</v>
      </c>
    </row>
    <row r="157" spans="1:4" x14ac:dyDescent="0.3">
      <c r="C157" s="38" t="s">
        <v>145</v>
      </c>
      <c r="D157" s="38" t="s">
        <v>28</v>
      </c>
    </row>
    <row r="158" spans="1:4" x14ac:dyDescent="0.3">
      <c r="A158" s="37">
        <v>46</v>
      </c>
      <c r="B158" s="37" t="s">
        <v>162</v>
      </c>
    </row>
    <row r="159" spans="1:4" x14ac:dyDescent="0.3">
      <c r="B159" s="37" t="s">
        <v>163</v>
      </c>
    </row>
    <row r="160" spans="1:4" x14ac:dyDescent="0.3">
      <c r="B160" s="37" t="s">
        <v>198</v>
      </c>
    </row>
    <row r="161" spans="1:2" x14ac:dyDescent="0.3">
      <c r="B161" s="37" t="s">
        <v>199</v>
      </c>
    </row>
    <row r="162" spans="1:2" x14ac:dyDescent="0.3">
      <c r="A162" s="37">
        <v>47</v>
      </c>
      <c r="B162" s="37" t="s">
        <v>206</v>
      </c>
    </row>
    <row r="163" spans="1:2" x14ac:dyDescent="0.3">
      <c r="B163" s="37" t="s">
        <v>164</v>
      </c>
    </row>
    <row r="164" spans="1:2" x14ac:dyDescent="0.3">
      <c r="B164" s="37" t="s">
        <v>216</v>
      </c>
    </row>
    <row r="165" spans="1:2" x14ac:dyDescent="0.3">
      <c r="B165" s="155" t="s">
        <v>295</v>
      </c>
    </row>
    <row r="166" spans="1:2" x14ac:dyDescent="0.3">
      <c r="A166" s="37">
        <v>48</v>
      </c>
      <c r="B166" s="37" t="s">
        <v>165</v>
      </c>
    </row>
    <row r="167" spans="1:2" x14ac:dyDescent="0.3">
      <c r="B167" s="37" t="s">
        <v>167</v>
      </c>
    </row>
    <row r="168" spans="1:2" x14ac:dyDescent="0.3">
      <c r="B168" s="37" t="s">
        <v>166</v>
      </c>
    </row>
    <row r="169" spans="1:2" x14ac:dyDescent="0.3">
      <c r="B169" s="37" t="s">
        <v>168</v>
      </c>
    </row>
    <row r="170" spans="1:2" x14ac:dyDescent="0.3">
      <c r="B170" s="37" t="s">
        <v>200</v>
      </c>
    </row>
    <row r="171" spans="1:2" x14ac:dyDescent="0.3">
      <c r="B171" s="37" t="s">
        <v>170</v>
      </c>
    </row>
    <row r="172" spans="1:2" x14ac:dyDescent="0.3">
      <c r="B172" s="37" t="s">
        <v>201</v>
      </c>
    </row>
    <row r="173" spans="1:2" x14ac:dyDescent="0.3">
      <c r="B173" s="37" t="s">
        <v>202</v>
      </c>
    </row>
    <row r="174" spans="1:2" x14ac:dyDescent="0.3">
      <c r="A174" s="37">
        <v>49</v>
      </c>
      <c r="B174" s="37" t="s">
        <v>171</v>
      </c>
    </row>
    <row r="175" spans="1:2" x14ac:dyDescent="0.3">
      <c r="B175" s="37" t="s">
        <v>317</v>
      </c>
    </row>
    <row r="176" spans="1:2" x14ac:dyDescent="0.3">
      <c r="B176" s="37" t="s">
        <v>204</v>
      </c>
    </row>
    <row r="177" spans="1:4" x14ac:dyDescent="0.3">
      <c r="B177" s="37" t="s">
        <v>296</v>
      </c>
    </row>
    <row r="178" spans="1:4" x14ac:dyDescent="0.3">
      <c r="B178" s="155" t="s">
        <v>172</v>
      </c>
    </row>
    <row r="179" spans="1:4" x14ac:dyDescent="0.3">
      <c r="B179" s="155" t="s">
        <v>203</v>
      </c>
    </row>
    <row r="180" spans="1:4" x14ac:dyDescent="0.3">
      <c r="B180" s="155" t="s">
        <v>173</v>
      </c>
    </row>
    <row r="181" spans="1:4" x14ac:dyDescent="0.3">
      <c r="A181" s="37">
        <v>50</v>
      </c>
      <c r="B181" s="37" t="s">
        <v>217</v>
      </c>
    </row>
    <row r="182" spans="1:4" x14ac:dyDescent="0.3">
      <c r="B182" s="38" t="s">
        <v>174</v>
      </c>
    </row>
    <row r="183" spans="1:4" x14ac:dyDescent="0.3">
      <c r="A183" s="37">
        <v>51</v>
      </c>
      <c r="B183" s="37" t="s">
        <v>175</v>
      </c>
    </row>
    <row r="184" spans="1:4" x14ac:dyDescent="0.3">
      <c r="B184" s="37" t="s">
        <v>218</v>
      </c>
    </row>
    <row r="185" spans="1:4" x14ac:dyDescent="0.3">
      <c r="B185" s="37" t="s">
        <v>576</v>
      </c>
    </row>
    <row r="186" spans="1:4" x14ac:dyDescent="0.3">
      <c r="C186" s="38" t="s">
        <v>145</v>
      </c>
      <c r="D186" s="38" t="s">
        <v>14</v>
      </c>
    </row>
    <row r="187" spans="1:4" x14ac:dyDescent="0.3">
      <c r="A187" s="37">
        <v>52</v>
      </c>
      <c r="B187" s="37" t="s">
        <v>176</v>
      </c>
    </row>
    <row r="188" spans="1:4" x14ac:dyDescent="0.3">
      <c r="B188" s="37" t="s">
        <v>298</v>
      </c>
    </row>
    <row r="189" spans="1:4" x14ac:dyDescent="0.3">
      <c r="C189" s="38" t="s">
        <v>145</v>
      </c>
      <c r="D189" s="38" t="s">
        <v>19</v>
      </c>
    </row>
    <row r="190" spans="1:4" x14ac:dyDescent="0.3">
      <c r="A190" s="37">
        <v>53</v>
      </c>
      <c r="B190" s="37" t="s">
        <v>219</v>
      </c>
    </row>
    <row r="191" spans="1:4" x14ac:dyDescent="0.3">
      <c r="B191" s="37" t="s">
        <v>299</v>
      </c>
    </row>
    <row r="192" spans="1:4" x14ac:dyDescent="0.3">
      <c r="C192" s="38" t="s">
        <v>145</v>
      </c>
      <c r="D192" s="38" t="s">
        <v>28</v>
      </c>
    </row>
    <row r="193" spans="1:4" x14ac:dyDescent="0.3">
      <c r="A193" s="37">
        <v>54</v>
      </c>
      <c r="B193" s="37" t="s">
        <v>177</v>
      </c>
    </row>
    <row r="194" spans="1:4" x14ac:dyDescent="0.3">
      <c r="B194" s="37" t="s">
        <v>300</v>
      </c>
    </row>
    <row r="195" spans="1:4" x14ac:dyDescent="0.3">
      <c r="C195" s="38" t="s">
        <v>145</v>
      </c>
      <c r="D195" s="38" t="s">
        <v>35</v>
      </c>
    </row>
    <row r="196" spans="1:4" x14ac:dyDescent="0.3">
      <c r="A196" s="37">
        <v>55</v>
      </c>
      <c r="B196" s="37" t="s">
        <v>178</v>
      </c>
    </row>
    <row r="197" spans="1:4" x14ac:dyDescent="0.3">
      <c r="B197" s="155" t="s">
        <v>301</v>
      </c>
    </row>
    <row r="198" spans="1:4" x14ac:dyDescent="0.3">
      <c r="C198" s="38" t="s">
        <v>145</v>
      </c>
      <c r="D198" s="38" t="s">
        <v>106</v>
      </c>
    </row>
    <row r="199" spans="1:4" x14ac:dyDescent="0.3">
      <c r="A199" s="37">
        <v>56</v>
      </c>
      <c r="B199" s="37" t="s">
        <v>256</v>
      </c>
    </row>
    <row r="200" spans="1:4" x14ac:dyDescent="0.3">
      <c r="B200" s="37" t="s">
        <v>577</v>
      </c>
    </row>
    <row r="201" spans="1:4" x14ac:dyDescent="0.3">
      <c r="A201" s="37">
        <v>57</v>
      </c>
      <c r="B201" s="37" t="s">
        <v>579</v>
      </c>
    </row>
    <row r="202" spans="1:4" x14ac:dyDescent="0.3">
      <c r="C202" s="38" t="s">
        <v>145</v>
      </c>
      <c r="D202" s="38" t="s">
        <v>27</v>
      </c>
    </row>
    <row r="203" spans="1:4" x14ac:dyDescent="0.3">
      <c r="A203" s="37">
        <v>58</v>
      </c>
      <c r="B203" s="37" t="s">
        <v>581</v>
      </c>
    </row>
    <row r="204" spans="1:4" x14ac:dyDescent="0.3">
      <c r="B204" s="155" t="s">
        <v>271</v>
      </c>
    </row>
  </sheetData>
  <sheetProtection password="C853" sheet="1" objects="1" scenarios="1"/>
  <pageMargins left="0.7" right="0.7" top="0.75" bottom="0.75" header="0.3" footer="0.3"/>
  <pageSetup orientation="portrait" horizontalDpi="1200" verticalDpi="1200" r:id="rId1"/>
  <headerFooter>
    <oddHeader>&amp;LTECS-RRS RFP&amp;CBid Sheet Instructions</oddHeader>
    <oddFooter>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Avery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</f>
        <v>18</v>
      </c>
      <c r="D3" s="41"/>
      <c r="E3" s="42"/>
      <c r="F3" s="42"/>
      <c r="G3" s="154">
        <f>C3</f>
        <v>18</v>
      </c>
      <c r="H3" s="146"/>
      <c r="I3" s="146"/>
      <c r="J3" s="154">
        <f>ROUNDUP(C3*0.25,0)</f>
        <v>5</v>
      </c>
      <c r="K3" s="146"/>
      <c r="L3" s="146"/>
      <c r="M3" s="154">
        <f>ROUNDUP(G3*1.1,0)</f>
        <v>20</v>
      </c>
      <c r="N3" s="146"/>
      <c r="O3" s="146"/>
      <c r="P3" s="154">
        <f>ROUNDUP(J3*1.1,0)</f>
        <v>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Wayne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+Sheet1!B97</f>
        <v>62</v>
      </c>
      <c r="D3" s="41"/>
      <c r="E3" s="42"/>
      <c r="F3" s="42"/>
      <c r="G3" s="154">
        <f>C3</f>
        <v>62</v>
      </c>
      <c r="H3" s="146"/>
      <c r="I3" s="146"/>
      <c r="J3" s="154">
        <f>ROUNDUP(C3*0.25,0)</f>
        <v>16</v>
      </c>
      <c r="K3" s="146"/>
      <c r="L3" s="146"/>
      <c r="M3" s="154">
        <f>ROUNDUP(G3*1.1,0)</f>
        <v>69</v>
      </c>
      <c r="N3" s="146"/>
      <c r="O3" s="146"/>
      <c r="P3" s="154">
        <f>ROUNDUP(J3*1.1,0)</f>
        <v>18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Wilkes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+Sheet1!B98</f>
        <v>70</v>
      </c>
      <c r="D3" s="41"/>
      <c r="E3" s="42"/>
      <c r="F3" s="42"/>
      <c r="G3" s="154">
        <f>C3</f>
        <v>70</v>
      </c>
      <c r="H3" s="146"/>
      <c r="I3" s="146"/>
      <c r="J3" s="154">
        <f>ROUNDUP(C3*0.25,0)</f>
        <v>18</v>
      </c>
      <c r="K3" s="146"/>
      <c r="L3" s="146"/>
      <c r="M3" s="154">
        <f>ROUNDUP(G3*1.1,0)</f>
        <v>77</v>
      </c>
      <c r="N3" s="146"/>
      <c r="O3" s="146"/>
      <c r="P3" s="154">
        <f>ROUNDUP(J3*1.1,0)</f>
        <v>20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Wilson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+Sheet1!B99</f>
        <v>80</v>
      </c>
      <c r="D3" s="41"/>
      <c r="E3" s="42"/>
      <c r="F3" s="42"/>
      <c r="G3" s="154">
        <f>C3</f>
        <v>80</v>
      </c>
      <c r="H3" s="146"/>
      <c r="I3" s="146"/>
      <c r="J3" s="154">
        <f>ROUNDUP(C3*0.25,0)</f>
        <v>20</v>
      </c>
      <c r="K3" s="146"/>
      <c r="L3" s="146"/>
      <c r="M3" s="154">
        <f>ROUNDUP(G3*1.1,0)</f>
        <v>88</v>
      </c>
      <c r="N3" s="146"/>
      <c r="O3" s="146"/>
      <c r="P3" s="154">
        <f>ROUNDUP(J3*1.1,0)</f>
        <v>22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Yadkin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+Sheet1!B100</f>
        <v>28</v>
      </c>
      <c r="D3" s="41"/>
      <c r="E3" s="42"/>
      <c r="F3" s="42"/>
      <c r="G3" s="154">
        <f>C3</f>
        <v>28</v>
      </c>
      <c r="H3" s="146"/>
      <c r="I3" s="146"/>
      <c r="J3" s="154">
        <f>ROUNDUP(C3*0.25,0)</f>
        <v>7</v>
      </c>
      <c r="K3" s="146"/>
      <c r="L3" s="146"/>
      <c r="M3" s="154">
        <f>ROUNDUP(G3*1.1,0)</f>
        <v>31</v>
      </c>
      <c r="N3" s="146"/>
      <c r="O3" s="146"/>
      <c r="P3" s="154">
        <f>ROUNDUP(J3*1.1,0)</f>
        <v>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Yancey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+Sheet1!B101</f>
        <v>21</v>
      </c>
      <c r="D3" s="41"/>
      <c r="E3" s="42"/>
      <c r="F3" s="42"/>
      <c r="G3" s="154">
        <f>C3</f>
        <v>21</v>
      </c>
      <c r="H3" s="146"/>
      <c r="I3" s="146"/>
      <c r="J3" s="154">
        <f>ROUNDUP(C3*0.25,0)</f>
        <v>6</v>
      </c>
      <c r="K3" s="146"/>
      <c r="L3" s="146"/>
      <c r="M3" s="154">
        <f>ROUNDUP(G3*1.1,0)</f>
        <v>24</v>
      </c>
      <c r="N3" s="146"/>
      <c r="O3" s="146"/>
      <c r="P3" s="154">
        <f>ROUNDUP(J3*1.1,0)</f>
        <v>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146"/>
      <c r="O6" s="146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I51" sqref="I51"/>
    </sheetView>
  </sheetViews>
  <sheetFormatPr defaultRowHeight="14.4" x14ac:dyDescent="0.3"/>
  <cols>
    <col min="1" max="1" width="15.44140625" bestFit="1" customWidth="1"/>
    <col min="2" max="2" width="11.5546875" customWidth="1"/>
    <col min="3" max="3" width="12.33203125" customWidth="1"/>
    <col min="4" max="4" width="11.109375" bestFit="1" customWidth="1"/>
    <col min="5" max="5" width="13.5546875" bestFit="1" customWidth="1"/>
    <col min="6" max="6" width="10.5546875" customWidth="1"/>
  </cols>
  <sheetData>
    <row r="1" spans="1:6" ht="31.5" customHeight="1" x14ac:dyDescent="0.25">
      <c r="A1" s="173" t="s">
        <v>368</v>
      </c>
      <c r="B1" s="174" t="s">
        <v>369</v>
      </c>
      <c r="C1" s="174" t="s">
        <v>370</v>
      </c>
      <c r="D1" s="174" t="s">
        <v>371</v>
      </c>
      <c r="E1" s="174" t="s">
        <v>372</v>
      </c>
      <c r="F1" s="174" t="s">
        <v>373</v>
      </c>
    </row>
    <row r="2" spans="1:6" ht="15" x14ac:dyDescent="0.25">
      <c r="A2" s="175" t="s">
        <v>374</v>
      </c>
      <c r="B2" s="176">
        <v>106</v>
      </c>
      <c r="C2" s="176">
        <f>ROUNDUP(B2*0.25,0)</f>
        <v>27</v>
      </c>
      <c r="D2" s="176">
        <f>ROUNDUP(B2*0.1,0)</f>
        <v>11</v>
      </c>
      <c r="E2" s="177">
        <f>ROUNDUP(B2*0.025,0)</f>
        <v>3</v>
      </c>
      <c r="F2" s="176">
        <v>120</v>
      </c>
    </row>
    <row r="3" spans="1:6" ht="15" x14ac:dyDescent="0.25">
      <c r="A3" s="178" t="s">
        <v>375</v>
      </c>
      <c r="B3" s="179">
        <v>34</v>
      </c>
      <c r="C3" s="179">
        <f t="shared" ref="C3:C66" si="0">ROUNDUP(B3*0.25,0)</f>
        <v>9</v>
      </c>
      <c r="D3" s="179">
        <f t="shared" ref="D3:D66" si="1">ROUNDUP(B3*0.1,0)</f>
        <v>4</v>
      </c>
      <c r="E3">
        <f t="shared" ref="E3:E66" si="2">ROUNDUP(B3*0.025,0)</f>
        <v>1</v>
      </c>
      <c r="F3" s="179">
        <v>39</v>
      </c>
    </row>
    <row r="4" spans="1:6" ht="15" x14ac:dyDescent="0.25">
      <c r="A4" s="175" t="s">
        <v>376</v>
      </c>
      <c r="B4" s="176">
        <v>15</v>
      </c>
      <c r="C4" s="176">
        <f t="shared" si="0"/>
        <v>4</v>
      </c>
      <c r="D4" s="176">
        <f t="shared" si="1"/>
        <v>2</v>
      </c>
      <c r="E4" s="177">
        <f t="shared" si="2"/>
        <v>1</v>
      </c>
      <c r="F4" s="176">
        <v>18</v>
      </c>
    </row>
    <row r="5" spans="1:6" ht="15" x14ac:dyDescent="0.25">
      <c r="A5" s="178" t="s">
        <v>377</v>
      </c>
      <c r="B5" s="179">
        <v>20</v>
      </c>
      <c r="C5" s="179">
        <f t="shared" si="0"/>
        <v>5</v>
      </c>
      <c r="D5" s="179">
        <f t="shared" si="1"/>
        <v>2</v>
      </c>
      <c r="E5">
        <f t="shared" si="2"/>
        <v>1</v>
      </c>
      <c r="F5" s="179">
        <v>23</v>
      </c>
    </row>
    <row r="6" spans="1:6" ht="15" x14ac:dyDescent="0.25">
      <c r="A6" s="175" t="s">
        <v>378</v>
      </c>
      <c r="B6" s="176">
        <v>25</v>
      </c>
      <c r="C6" s="176">
        <f t="shared" si="0"/>
        <v>7</v>
      </c>
      <c r="D6" s="176">
        <f t="shared" si="1"/>
        <v>3</v>
      </c>
      <c r="E6" s="177">
        <f t="shared" si="2"/>
        <v>1</v>
      </c>
      <c r="F6" s="176">
        <v>29</v>
      </c>
    </row>
    <row r="7" spans="1:6" ht="15" x14ac:dyDescent="0.25">
      <c r="A7" s="178" t="s">
        <v>379</v>
      </c>
      <c r="B7" s="179">
        <v>18</v>
      </c>
      <c r="C7" s="179">
        <f t="shared" si="0"/>
        <v>5</v>
      </c>
      <c r="D7" s="179">
        <f t="shared" si="1"/>
        <v>2</v>
      </c>
      <c r="E7">
        <f t="shared" si="2"/>
        <v>1</v>
      </c>
      <c r="F7" s="179">
        <v>21</v>
      </c>
    </row>
    <row r="8" spans="1:6" ht="15" x14ac:dyDescent="0.25">
      <c r="A8" s="175" t="s">
        <v>380</v>
      </c>
      <c r="B8" s="176">
        <v>75</v>
      </c>
      <c r="C8" s="176">
        <f t="shared" si="0"/>
        <v>19</v>
      </c>
      <c r="D8" s="176">
        <f t="shared" si="1"/>
        <v>8</v>
      </c>
      <c r="E8" s="177">
        <f t="shared" si="2"/>
        <v>2</v>
      </c>
      <c r="F8" s="176">
        <v>85</v>
      </c>
    </row>
    <row r="9" spans="1:6" ht="15" x14ac:dyDescent="0.25">
      <c r="A9" s="178" t="s">
        <v>381</v>
      </c>
      <c r="B9" s="179">
        <v>15</v>
      </c>
      <c r="C9" s="179">
        <f t="shared" si="0"/>
        <v>4</v>
      </c>
      <c r="D9" s="179">
        <f t="shared" si="1"/>
        <v>2</v>
      </c>
      <c r="E9">
        <f t="shared" si="2"/>
        <v>1</v>
      </c>
      <c r="F9" s="179">
        <v>18</v>
      </c>
    </row>
    <row r="10" spans="1:6" ht="15" x14ac:dyDescent="0.25">
      <c r="A10" s="175" t="s">
        <v>382</v>
      </c>
      <c r="B10" s="176">
        <v>27</v>
      </c>
      <c r="C10" s="176">
        <f t="shared" si="0"/>
        <v>7</v>
      </c>
      <c r="D10" s="176">
        <f t="shared" si="1"/>
        <v>3</v>
      </c>
      <c r="E10" s="177">
        <f t="shared" si="2"/>
        <v>1</v>
      </c>
      <c r="F10" s="176">
        <v>31</v>
      </c>
    </row>
    <row r="11" spans="1:6" ht="15" x14ac:dyDescent="0.25">
      <c r="A11" s="178" t="s">
        <v>383</v>
      </c>
      <c r="B11" s="179">
        <v>77</v>
      </c>
      <c r="C11" s="179">
        <f t="shared" si="0"/>
        <v>20</v>
      </c>
      <c r="D11" s="179">
        <f t="shared" si="1"/>
        <v>8</v>
      </c>
      <c r="E11">
        <f t="shared" si="2"/>
        <v>2</v>
      </c>
      <c r="F11" s="179">
        <v>87</v>
      </c>
    </row>
    <row r="12" spans="1:6" ht="15" x14ac:dyDescent="0.25">
      <c r="A12" s="175" t="s">
        <v>384</v>
      </c>
      <c r="B12" s="176">
        <v>161</v>
      </c>
      <c r="C12" s="176">
        <f t="shared" si="0"/>
        <v>41</v>
      </c>
      <c r="D12" s="176">
        <f t="shared" si="1"/>
        <v>17</v>
      </c>
      <c r="E12" s="177">
        <f t="shared" si="2"/>
        <v>5</v>
      </c>
      <c r="F12" s="176">
        <v>183</v>
      </c>
    </row>
    <row r="13" spans="1:6" ht="15" x14ac:dyDescent="0.25">
      <c r="A13" s="178" t="s">
        <v>385</v>
      </c>
      <c r="B13" s="179">
        <v>70</v>
      </c>
      <c r="C13" s="179">
        <f t="shared" si="0"/>
        <v>18</v>
      </c>
      <c r="D13" s="179">
        <f t="shared" si="1"/>
        <v>7</v>
      </c>
      <c r="E13">
        <f t="shared" si="2"/>
        <v>2</v>
      </c>
      <c r="F13" s="179">
        <v>79</v>
      </c>
    </row>
    <row r="14" spans="1:6" ht="15" x14ac:dyDescent="0.25">
      <c r="A14" s="175" t="s">
        <v>386</v>
      </c>
      <c r="B14" s="176">
        <v>108</v>
      </c>
      <c r="C14" s="176">
        <f t="shared" si="0"/>
        <v>27</v>
      </c>
      <c r="D14" s="176">
        <f t="shared" si="1"/>
        <v>11</v>
      </c>
      <c r="E14" s="177">
        <f t="shared" si="2"/>
        <v>3</v>
      </c>
      <c r="F14" s="176">
        <v>122</v>
      </c>
    </row>
    <row r="15" spans="1:6" ht="15" x14ac:dyDescent="0.25">
      <c r="A15" s="178" t="s">
        <v>387</v>
      </c>
      <c r="B15" s="179">
        <v>51</v>
      </c>
      <c r="C15" s="179">
        <f t="shared" si="0"/>
        <v>13</v>
      </c>
      <c r="D15" s="179">
        <f t="shared" si="1"/>
        <v>6</v>
      </c>
      <c r="E15">
        <f t="shared" si="2"/>
        <v>2</v>
      </c>
      <c r="F15" s="179">
        <v>59</v>
      </c>
    </row>
    <row r="16" spans="1:6" ht="15" x14ac:dyDescent="0.25">
      <c r="A16" s="175" t="s">
        <v>388</v>
      </c>
      <c r="B16" s="176">
        <v>15</v>
      </c>
      <c r="C16" s="176">
        <f t="shared" si="0"/>
        <v>4</v>
      </c>
      <c r="D16" s="176">
        <f t="shared" si="1"/>
        <v>2</v>
      </c>
      <c r="E16" s="177">
        <f t="shared" si="2"/>
        <v>1</v>
      </c>
      <c r="F16" s="176">
        <v>18</v>
      </c>
    </row>
    <row r="17" spans="1:6" ht="15" x14ac:dyDescent="0.25">
      <c r="A17" s="178" t="s">
        <v>389</v>
      </c>
      <c r="B17" s="179">
        <v>54</v>
      </c>
      <c r="C17" s="179">
        <f t="shared" si="0"/>
        <v>14</v>
      </c>
      <c r="D17" s="179">
        <f t="shared" si="1"/>
        <v>6</v>
      </c>
      <c r="E17">
        <f t="shared" si="2"/>
        <v>2</v>
      </c>
      <c r="F17" s="179">
        <v>62</v>
      </c>
    </row>
    <row r="18" spans="1:6" ht="15" x14ac:dyDescent="0.25">
      <c r="A18" s="175" t="s">
        <v>390</v>
      </c>
      <c r="B18" s="176">
        <v>23</v>
      </c>
      <c r="C18" s="176">
        <f t="shared" si="0"/>
        <v>6</v>
      </c>
      <c r="D18" s="176">
        <f t="shared" si="1"/>
        <v>3</v>
      </c>
      <c r="E18" s="177">
        <f t="shared" si="2"/>
        <v>1</v>
      </c>
      <c r="F18" s="176">
        <v>27</v>
      </c>
    </row>
    <row r="19" spans="1:6" ht="15" x14ac:dyDescent="0.25">
      <c r="A19" s="178" t="s">
        <v>391</v>
      </c>
      <c r="B19" s="179">
        <v>135</v>
      </c>
      <c r="C19" s="179">
        <f t="shared" si="0"/>
        <v>34</v>
      </c>
      <c r="D19" s="179">
        <f t="shared" si="1"/>
        <v>14</v>
      </c>
      <c r="E19">
        <f t="shared" si="2"/>
        <v>4</v>
      </c>
      <c r="F19" s="179">
        <v>153</v>
      </c>
    </row>
    <row r="20" spans="1:6" ht="15" x14ac:dyDescent="0.25">
      <c r="A20" s="175" t="s">
        <v>392</v>
      </c>
      <c r="B20" s="176">
        <v>25</v>
      </c>
      <c r="C20" s="176">
        <f t="shared" si="0"/>
        <v>7</v>
      </c>
      <c r="D20" s="176">
        <f t="shared" si="1"/>
        <v>3</v>
      </c>
      <c r="E20" s="177">
        <f t="shared" si="2"/>
        <v>1</v>
      </c>
      <c r="F20" s="176">
        <v>29</v>
      </c>
    </row>
    <row r="21" spans="1:6" ht="15" x14ac:dyDescent="0.25">
      <c r="A21" s="178" t="s">
        <v>393</v>
      </c>
      <c r="B21" s="179">
        <v>19</v>
      </c>
      <c r="C21" s="179">
        <f t="shared" si="0"/>
        <v>5</v>
      </c>
      <c r="D21" s="179">
        <f t="shared" si="1"/>
        <v>2</v>
      </c>
      <c r="E21">
        <f t="shared" si="2"/>
        <v>1</v>
      </c>
      <c r="F21" s="179">
        <v>22</v>
      </c>
    </row>
    <row r="22" spans="1:6" ht="15" x14ac:dyDescent="0.25">
      <c r="A22" s="175" t="s">
        <v>394</v>
      </c>
      <c r="B22" s="176">
        <v>15</v>
      </c>
      <c r="C22" s="176">
        <f t="shared" si="0"/>
        <v>4</v>
      </c>
      <c r="D22" s="176">
        <f t="shared" si="1"/>
        <v>2</v>
      </c>
      <c r="E22" s="177">
        <f t="shared" si="2"/>
        <v>1</v>
      </c>
      <c r="F22" s="176">
        <v>18</v>
      </c>
    </row>
    <row r="23" spans="1:6" ht="15" x14ac:dyDescent="0.25">
      <c r="A23" s="178" t="s">
        <v>395</v>
      </c>
      <c r="B23" s="179">
        <v>15</v>
      </c>
      <c r="C23" s="179">
        <f t="shared" si="0"/>
        <v>4</v>
      </c>
      <c r="D23" s="179">
        <f t="shared" si="1"/>
        <v>2</v>
      </c>
      <c r="E23">
        <f t="shared" si="2"/>
        <v>1</v>
      </c>
      <c r="F23" s="179">
        <v>18</v>
      </c>
    </row>
    <row r="24" spans="1:6" ht="15" x14ac:dyDescent="0.25">
      <c r="A24" s="175" t="s">
        <v>396</v>
      </c>
      <c r="B24" s="176">
        <v>139</v>
      </c>
      <c r="C24" s="176">
        <f t="shared" si="0"/>
        <v>35</v>
      </c>
      <c r="D24" s="176">
        <f t="shared" si="1"/>
        <v>14</v>
      </c>
      <c r="E24" s="177">
        <f t="shared" si="2"/>
        <v>4</v>
      </c>
      <c r="F24" s="176">
        <v>157</v>
      </c>
    </row>
    <row r="25" spans="1:6" ht="15" x14ac:dyDescent="0.25">
      <c r="A25" s="178" t="s">
        <v>397</v>
      </c>
      <c r="B25" s="179">
        <v>40</v>
      </c>
      <c r="C25" s="179">
        <f t="shared" si="0"/>
        <v>10</v>
      </c>
      <c r="D25" s="179">
        <f t="shared" si="1"/>
        <v>4</v>
      </c>
      <c r="E25">
        <f t="shared" si="2"/>
        <v>1</v>
      </c>
      <c r="F25" s="179">
        <v>45</v>
      </c>
    </row>
    <row r="26" spans="1:6" ht="15" x14ac:dyDescent="0.25">
      <c r="A26" s="175" t="s">
        <v>398</v>
      </c>
      <c r="B26" s="176">
        <v>15</v>
      </c>
      <c r="C26" s="176">
        <f t="shared" si="0"/>
        <v>4</v>
      </c>
      <c r="D26" s="176">
        <f t="shared" si="1"/>
        <v>2</v>
      </c>
      <c r="E26" s="177">
        <f t="shared" si="2"/>
        <v>1</v>
      </c>
      <c r="F26" s="176">
        <v>18</v>
      </c>
    </row>
    <row r="27" spans="1:6" ht="15" x14ac:dyDescent="0.25">
      <c r="A27" s="178" t="s">
        <v>399</v>
      </c>
      <c r="B27" s="179">
        <v>245</v>
      </c>
      <c r="C27" s="179">
        <f t="shared" si="0"/>
        <v>62</v>
      </c>
      <c r="D27" s="179">
        <f t="shared" si="1"/>
        <v>25</v>
      </c>
      <c r="E27">
        <f t="shared" si="2"/>
        <v>7</v>
      </c>
      <c r="F27" s="179">
        <v>277</v>
      </c>
    </row>
    <row r="28" spans="1:6" ht="15" x14ac:dyDescent="0.25">
      <c r="A28" s="175" t="s">
        <v>400</v>
      </c>
      <c r="B28" s="176">
        <v>16</v>
      </c>
      <c r="C28" s="176">
        <f t="shared" si="0"/>
        <v>4</v>
      </c>
      <c r="D28" s="176">
        <f t="shared" si="1"/>
        <v>2</v>
      </c>
      <c r="E28" s="177">
        <f t="shared" si="2"/>
        <v>1</v>
      </c>
      <c r="F28" s="176">
        <v>19</v>
      </c>
    </row>
    <row r="29" spans="1:6" ht="15" x14ac:dyDescent="0.25">
      <c r="A29" s="178" t="s">
        <v>401</v>
      </c>
      <c r="B29" s="179">
        <v>30</v>
      </c>
      <c r="C29" s="179">
        <f t="shared" si="0"/>
        <v>8</v>
      </c>
      <c r="D29" s="179">
        <f t="shared" si="1"/>
        <v>3</v>
      </c>
      <c r="E29">
        <f t="shared" si="2"/>
        <v>1</v>
      </c>
      <c r="F29" s="179">
        <v>34</v>
      </c>
    </row>
    <row r="30" spans="1:6" ht="15" x14ac:dyDescent="0.25">
      <c r="A30" s="175" t="s">
        <v>402</v>
      </c>
      <c r="B30" s="176">
        <v>134</v>
      </c>
      <c r="C30" s="176">
        <f t="shared" si="0"/>
        <v>34</v>
      </c>
      <c r="D30" s="176">
        <f t="shared" si="1"/>
        <v>14</v>
      </c>
      <c r="E30" s="177">
        <f t="shared" si="2"/>
        <v>4</v>
      </c>
      <c r="F30" s="176">
        <v>152</v>
      </c>
    </row>
    <row r="31" spans="1:6" ht="15" x14ac:dyDescent="0.25">
      <c r="A31" s="178" t="s">
        <v>403</v>
      </c>
      <c r="B31" s="179">
        <v>17</v>
      </c>
      <c r="C31" s="179">
        <f t="shared" si="0"/>
        <v>5</v>
      </c>
      <c r="D31" s="179">
        <f t="shared" si="1"/>
        <v>2</v>
      </c>
      <c r="E31">
        <f t="shared" si="2"/>
        <v>1</v>
      </c>
      <c r="F31" s="179">
        <v>20</v>
      </c>
    </row>
    <row r="32" spans="1:6" ht="15" x14ac:dyDescent="0.25">
      <c r="A32" s="175" t="s">
        <v>404</v>
      </c>
      <c r="B32" s="176">
        <v>49</v>
      </c>
      <c r="C32" s="176">
        <f t="shared" si="0"/>
        <v>13</v>
      </c>
      <c r="D32" s="176">
        <f t="shared" si="1"/>
        <v>5</v>
      </c>
      <c r="E32" s="177">
        <f t="shared" si="2"/>
        <v>2</v>
      </c>
      <c r="F32" s="176">
        <v>56</v>
      </c>
    </row>
    <row r="33" spans="1:6" ht="15" x14ac:dyDescent="0.25">
      <c r="A33" s="178" t="s">
        <v>405</v>
      </c>
      <c r="B33" s="179">
        <v>238</v>
      </c>
      <c r="C33" s="179">
        <f t="shared" si="0"/>
        <v>60</v>
      </c>
      <c r="D33" s="179">
        <f t="shared" si="1"/>
        <v>24</v>
      </c>
      <c r="E33">
        <f t="shared" si="2"/>
        <v>6</v>
      </c>
      <c r="F33" s="179">
        <v>268</v>
      </c>
    </row>
    <row r="34" spans="1:6" ht="15" x14ac:dyDescent="0.25">
      <c r="A34" s="175" t="s">
        <v>406</v>
      </c>
      <c r="B34" s="176">
        <v>68</v>
      </c>
      <c r="C34" s="176">
        <f t="shared" si="0"/>
        <v>17</v>
      </c>
      <c r="D34" s="176">
        <f t="shared" si="1"/>
        <v>7</v>
      </c>
      <c r="E34" s="177">
        <f t="shared" si="2"/>
        <v>2</v>
      </c>
      <c r="F34" s="176">
        <v>77</v>
      </c>
    </row>
    <row r="35" spans="1:6" ht="15" x14ac:dyDescent="0.25">
      <c r="A35" s="178" t="s">
        <v>407</v>
      </c>
      <c r="B35" s="179">
        <v>254</v>
      </c>
      <c r="C35" s="179">
        <f t="shared" si="0"/>
        <v>64</v>
      </c>
      <c r="D35" s="179">
        <f t="shared" si="1"/>
        <v>26</v>
      </c>
      <c r="E35">
        <f t="shared" si="2"/>
        <v>7</v>
      </c>
      <c r="F35" s="179">
        <v>287</v>
      </c>
    </row>
    <row r="36" spans="1:6" ht="15" x14ac:dyDescent="0.25">
      <c r="A36" s="175" t="s">
        <v>408</v>
      </c>
      <c r="B36" s="176">
        <v>31</v>
      </c>
      <c r="C36" s="176">
        <f t="shared" si="0"/>
        <v>8</v>
      </c>
      <c r="D36" s="176">
        <f t="shared" si="1"/>
        <v>4</v>
      </c>
      <c r="E36" s="177">
        <f t="shared" si="2"/>
        <v>1</v>
      </c>
      <c r="F36" s="176">
        <v>36</v>
      </c>
    </row>
    <row r="37" spans="1:6" x14ac:dyDescent="0.3">
      <c r="A37" s="178" t="s">
        <v>409</v>
      </c>
      <c r="B37" s="179">
        <v>229</v>
      </c>
      <c r="C37" s="179">
        <f t="shared" si="0"/>
        <v>58</v>
      </c>
      <c r="D37" s="179">
        <f t="shared" si="1"/>
        <v>23</v>
      </c>
      <c r="E37">
        <f t="shared" si="2"/>
        <v>6</v>
      </c>
      <c r="F37" s="179">
        <v>258</v>
      </c>
    </row>
    <row r="38" spans="1:6" x14ac:dyDescent="0.3">
      <c r="A38" s="175" t="s">
        <v>410</v>
      </c>
      <c r="B38" s="176">
        <v>15</v>
      </c>
      <c r="C38" s="176">
        <f t="shared" si="0"/>
        <v>4</v>
      </c>
      <c r="D38" s="176">
        <f t="shared" si="1"/>
        <v>2</v>
      </c>
      <c r="E38" s="177">
        <f t="shared" si="2"/>
        <v>1</v>
      </c>
      <c r="F38" s="176">
        <v>18</v>
      </c>
    </row>
    <row r="39" spans="1:6" x14ac:dyDescent="0.3">
      <c r="A39" s="178" t="s">
        <v>411</v>
      </c>
      <c r="B39" s="179">
        <v>15</v>
      </c>
      <c r="C39" s="179">
        <f t="shared" si="0"/>
        <v>4</v>
      </c>
      <c r="D39" s="179">
        <f t="shared" si="1"/>
        <v>2</v>
      </c>
      <c r="E39">
        <f t="shared" si="2"/>
        <v>1</v>
      </c>
      <c r="F39" s="179">
        <v>18</v>
      </c>
    </row>
    <row r="40" spans="1:6" x14ac:dyDescent="0.3">
      <c r="A40" s="175" t="s">
        <v>412</v>
      </c>
      <c r="B40" s="176">
        <v>35</v>
      </c>
      <c r="C40" s="176">
        <f t="shared" si="0"/>
        <v>9</v>
      </c>
      <c r="D40" s="176">
        <f t="shared" si="1"/>
        <v>4</v>
      </c>
      <c r="E40" s="177">
        <f t="shared" si="2"/>
        <v>1</v>
      </c>
      <c r="F40" s="176">
        <v>40</v>
      </c>
    </row>
    <row r="41" spans="1:6" x14ac:dyDescent="0.3">
      <c r="A41" s="178" t="s">
        <v>413</v>
      </c>
      <c r="B41" s="179">
        <v>16</v>
      </c>
      <c r="C41" s="179">
        <f t="shared" si="0"/>
        <v>4</v>
      </c>
      <c r="D41" s="179">
        <f t="shared" si="1"/>
        <v>2</v>
      </c>
      <c r="E41">
        <f t="shared" si="2"/>
        <v>1</v>
      </c>
      <c r="F41" s="179">
        <v>19</v>
      </c>
    </row>
    <row r="42" spans="1:6" x14ac:dyDescent="0.3">
      <c r="A42" s="175" t="s">
        <v>414</v>
      </c>
      <c r="B42" s="176">
        <v>424</v>
      </c>
      <c r="C42" s="176">
        <f t="shared" si="0"/>
        <v>106</v>
      </c>
      <c r="D42" s="176">
        <f t="shared" si="1"/>
        <v>43</v>
      </c>
      <c r="E42" s="177">
        <f t="shared" si="2"/>
        <v>11</v>
      </c>
      <c r="F42" s="176">
        <v>478</v>
      </c>
    </row>
    <row r="43" spans="1:6" x14ac:dyDescent="0.3">
      <c r="A43" s="178" t="s">
        <v>415</v>
      </c>
      <c r="B43" s="179">
        <v>51</v>
      </c>
      <c r="C43" s="179">
        <f t="shared" si="0"/>
        <v>13</v>
      </c>
      <c r="D43" s="179">
        <f t="shared" si="1"/>
        <v>6</v>
      </c>
      <c r="E43">
        <f t="shared" si="2"/>
        <v>2</v>
      </c>
      <c r="F43" s="179">
        <v>59</v>
      </c>
    </row>
    <row r="44" spans="1:6" x14ac:dyDescent="0.3">
      <c r="A44" s="175" t="s">
        <v>416</v>
      </c>
      <c r="B44" s="176">
        <v>98</v>
      </c>
      <c r="C44" s="176">
        <f t="shared" si="0"/>
        <v>25</v>
      </c>
      <c r="D44" s="176">
        <f t="shared" si="1"/>
        <v>10</v>
      </c>
      <c r="E44" s="177">
        <f t="shared" si="2"/>
        <v>3</v>
      </c>
      <c r="F44" s="176">
        <v>111</v>
      </c>
    </row>
    <row r="45" spans="1:6" x14ac:dyDescent="0.3">
      <c r="A45" s="178" t="s">
        <v>417</v>
      </c>
      <c r="B45" s="179">
        <v>30</v>
      </c>
      <c r="C45" s="179">
        <f t="shared" si="0"/>
        <v>8</v>
      </c>
      <c r="D45" s="179">
        <f t="shared" si="1"/>
        <v>3</v>
      </c>
      <c r="E45">
        <f t="shared" si="2"/>
        <v>1</v>
      </c>
      <c r="F45" s="179">
        <v>34</v>
      </c>
    </row>
    <row r="46" spans="1:6" x14ac:dyDescent="0.3">
      <c r="A46" s="175" t="s">
        <v>418</v>
      </c>
      <c r="B46" s="176">
        <v>54</v>
      </c>
      <c r="C46" s="176">
        <f t="shared" si="0"/>
        <v>14</v>
      </c>
      <c r="D46" s="176">
        <f t="shared" si="1"/>
        <v>6</v>
      </c>
      <c r="E46" s="177">
        <f t="shared" si="2"/>
        <v>2</v>
      </c>
      <c r="F46" s="176">
        <v>62</v>
      </c>
    </row>
    <row r="47" spans="1:6" x14ac:dyDescent="0.3">
      <c r="A47" s="178" t="s">
        <v>419</v>
      </c>
      <c r="B47" s="179">
        <v>16</v>
      </c>
      <c r="C47" s="179">
        <f t="shared" si="0"/>
        <v>4</v>
      </c>
      <c r="D47" s="179">
        <f t="shared" si="1"/>
        <v>2</v>
      </c>
      <c r="E47">
        <f t="shared" si="2"/>
        <v>1</v>
      </c>
      <c r="F47" s="179">
        <v>19</v>
      </c>
    </row>
    <row r="48" spans="1:6" x14ac:dyDescent="0.3">
      <c r="A48" s="175" t="s">
        <v>420</v>
      </c>
      <c r="B48" s="176">
        <v>39</v>
      </c>
      <c r="C48" s="176">
        <f t="shared" si="0"/>
        <v>10</v>
      </c>
      <c r="D48" s="176">
        <f t="shared" si="1"/>
        <v>4</v>
      </c>
      <c r="E48" s="177">
        <f t="shared" si="2"/>
        <v>1</v>
      </c>
      <c r="F48" s="176">
        <v>44</v>
      </c>
    </row>
    <row r="49" spans="1:6" x14ac:dyDescent="0.3">
      <c r="A49" s="178" t="s">
        <v>421</v>
      </c>
      <c r="B49" s="179">
        <v>15</v>
      </c>
      <c r="C49" s="179">
        <f t="shared" si="0"/>
        <v>4</v>
      </c>
      <c r="D49" s="179">
        <f t="shared" si="1"/>
        <v>2</v>
      </c>
      <c r="E49">
        <f t="shared" si="2"/>
        <v>1</v>
      </c>
      <c r="F49" s="179">
        <v>18</v>
      </c>
    </row>
    <row r="50" spans="1:6" x14ac:dyDescent="0.3">
      <c r="A50" s="175" t="s">
        <v>422</v>
      </c>
      <c r="B50" s="176">
        <v>129</v>
      </c>
      <c r="C50" s="176">
        <f t="shared" si="0"/>
        <v>33</v>
      </c>
      <c r="D50" s="176">
        <f t="shared" si="1"/>
        <v>13</v>
      </c>
      <c r="E50" s="177">
        <f t="shared" si="2"/>
        <v>4</v>
      </c>
      <c r="F50" s="176">
        <v>146</v>
      </c>
    </row>
    <row r="51" spans="1:6" x14ac:dyDescent="0.3">
      <c r="A51" s="178" t="s">
        <v>423</v>
      </c>
      <c r="B51" s="179">
        <v>16</v>
      </c>
      <c r="C51" s="179">
        <f t="shared" si="0"/>
        <v>4</v>
      </c>
      <c r="D51" s="179">
        <f t="shared" si="1"/>
        <v>2</v>
      </c>
      <c r="E51">
        <f t="shared" si="2"/>
        <v>1</v>
      </c>
      <c r="F51" s="179">
        <v>19</v>
      </c>
    </row>
    <row r="52" spans="1:6" x14ac:dyDescent="0.3">
      <c r="A52" s="175" t="s">
        <v>424</v>
      </c>
      <c r="B52" s="176">
        <v>109</v>
      </c>
      <c r="C52" s="176">
        <f t="shared" si="0"/>
        <v>28</v>
      </c>
      <c r="D52" s="176">
        <f t="shared" si="1"/>
        <v>11</v>
      </c>
      <c r="E52" s="177">
        <f t="shared" si="2"/>
        <v>3</v>
      </c>
      <c r="F52" s="176">
        <v>123</v>
      </c>
    </row>
    <row r="53" spans="1:6" x14ac:dyDescent="0.3">
      <c r="A53" s="178" t="s">
        <v>425</v>
      </c>
      <c r="B53" s="179">
        <v>15</v>
      </c>
      <c r="C53" s="179">
        <f t="shared" si="0"/>
        <v>4</v>
      </c>
      <c r="D53" s="179">
        <f t="shared" si="1"/>
        <v>2</v>
      </c>
      <c r="E53">
        <f t="shared" si="2"/>
        <v>1</v>
      </c>
      <c r="F53" s="179">
        <v>18</v>
      </c>
    </row>
    <row r="54" spans="1:6" x14ac:dyDescent="0.3">
      <c r="A54" s="175" t="s">
        <v>426</v>
      </c>
      <c r="B54" s="176">
        <v>65</v>
      </c>
      <c r="C54" s="176">
        <f t="shared" si="0"/>
        <v>17</v>
      </c>
      <c r="D54" s="176">
        <f t="shared" si="1"/>
        <v>7</v>
      </c>
      <c r="E54" s="177">
        <f t="shared" si="2"/>
        <v>2</v>
      </c>
      <c r="F54" s="176">
        <v>74</v>
      </c>
    </row>
    <row r="55" spans="1:6" x14ac:dyDescent="0.3">
      <c r="A55" s="178" t="s">
        <v>427</v>
      </c>
      <c r="B55" s="179">
        <v>49</v>
      </c>
      <c r="C55" s="179">
        <f t="shared" si="0"/>
        <v>13</v>
      </c>
      <c r="D55" s="179">
        <f t="shared" si="1"/>
        <v>5</v>
      </c>
      <c r="E55">
        <f t="shared" si="2"/>
        <v>2</v>
      </c>
      <c r="F55" s="179">
        <v>56</v>
      </c>
    </row>
    <row r="56" spans="1:6" x14ac:dyDescent="0.3">
      <c r="A56" s="175" t="s">
        <v>428</v>
      </c>
      <c r="B56" s="176">
        <v>86</v>
      </c>
      <c r="C56" s="176">
        <f t="shared" si="0"/>
        <v>22</v>
      </c>
      <c r="D56" s="176">
        <f t="shared" si="1"/>
        <v>9</v>
      </c>
      <c r="E56" s="177">
        <f t="shared" si="2"/>
        <v>3</v>
      </c>
      <c r="F56" s="176">
        <v>98</v>
      </c>
    </row>
    <row r="57" spans="1:6" x14ac:dyDescent="0.3">
      <c r="A57" s="178" t="s">
        <v>429</v>
      </c>
      <c r="B57" s="179">
        <v>16</v>
      </c>
      <c r="C57" s="179">
        <f t="shared" si="0"/>
        <v>4</v>
      </c>
      <c r="D57" s="179">
        <f t="shared" si="1"/>
        <v>2</v>
      </c>
      <c r="E57">
        <f t="shared" si="2"/>
        <v>1</v>
      </c>
      <c r="F57" s="179">
        <v>19</v>
      </c>
    </row>
    <row r="58" spans="1:6" x14ac:dyDescent="0.3">
      <c r="A58" s="175" t="s">
        <v>430</v>
      </c>
      <c r="B58" s="176">
        <v>22</v>
      </c>
      <c r="C58" s="176">
        <f t="shared" si="0"/>
        <v>6</v>
      </c>
      <c r="D58" s="176">
        <f t="shared" si="1"/>
        <v>3</v>
      </c>
      <c r="E58" s="177">
        <f t="shared" si="2"/>
        <v>1</v>
      </c>
      <c r="F58" s="176">
        <v>26</v>
      </c>
    </row>
    <row r="59" spans="1:6" x14ac:dyDescent="0.3">
      <c r="A59" s="178" t="s">
        <v>431</v>
      </c>
      <c r="B59" s="179">
        <v>34</v>
      </c>
      <c r="C59" s="179">
        <f t="shared" si="0"/>
        <v>9</v>
      </c>
      <c r="D59" s="179">
        <f t="shared" si="1"/>
        <v>4</v>
      </c>
      <c r="E59">
        <f t="shared" si="2"/>
        <v>1</v>
      </c>
      <c r="F59" s="179">
        <v>39</v>
      </c>
    </row>
    <row r="60" spans="1:6" x14ac:dyDescent="0.3">
      <c r="A60" s="175" t="s">
        <v>432</v>
      </c>
      <c r="B60" s="176">
        <v>48</v>
      </c>
      <c r="C60" s="176">
        <f t="shared" si="0"/>
        <v>12</v>
      </c>
      <c r="D60" s="176">
        <f t="shared" si="1"/>
        <v>5</v>
      </c>
      <c r="E60" s="177">
        <f t="shared" si="2"/>
        <v>2</v>
      </c>
      <c r="F60" s="176">
        <v>55</v>
      </c>
    </row>
    <row r="61" spans="1:6" x14ac:dyDescent="0.3">
      <c r="A61" s="178" t="s">
        <v>433</v>
      </c>
      <c r="B61" s="179">
        <v>546</v>
      </c>
      <c r="C61" s="179">
        <f t="shared" si="0"/>
        <v>137</v>
      </c>
      <c r="D61" s="179">
        <f t="shared" si="1"/>
        <v>55</v>
      </c>
      <c r="E61">
        <f t="shared" si="2"/>
        <v>14</v>
      </c>
      <c r="F61" s="179">
        <v>615</v>
      </c>
    </row>
    <row r="62" spans="1:6" x14ac:dyDescent="0.3">
      <c r="A62" s="175" t="s">
        <v>434</v>
      </c>
      <c r="B62" s="176">
        <v>18</v>
      </c>
      <c r="C62" s="176">
        <f t="shared" si="0"/>
        <v>5</v>
      </c>
      <c r="D62" s="176">
        <f t="shared" si="1"/>
        <v>2</v>
      </c>
      <c r="E62" s="177">
        <f t="shared" si="2"/>
        <v>1</v>
      </c>
      <c r="F62" s="176">
        <v>21</v>
      </c>
    </row>
    <row r="63" spans="1:6" x14ac:dyDescent="0.3">
      <c r="A63" s="178" t="s">
        <v>435</v>
      </c>
      <c r="B63" s="179">
        <v>24</v>
      </c>
      <c r="C63" s="179">
        <f t="shared" si="0"/>
        <v>6</v>
      </c>
      <c r="D63" s="179">
        <f t="shared" si="1"/>
        <v>3</v>
      </c>
      <c r="E63">
        <f t="shared" si="2"/>
        <v>1</v>
      </c>
      <c r="F63" s="179">
        <v>28</v>
      </c>
    </row>
    <row r="64" spans="1:6" x14ac:dyDescent="0.3">
      <c r="A64" s="175" t="s">
        <v>436</v>
      </c>
      <c r="B64" s="176">
        <v>58</v>
      </c>
      <c r="C64" s="176">
        <f t="shared" si="0"/>
        <v>15</v>
      </c>
      <c r="D64" s="176">
        <f t="shared" si="1"/>
        <v>6</v>
      </c>
      <c r="E64" s="177">
        <f t="shared" si="2"/>
        <v>2</v>
      </c>
      <c r="F64" s="176">
        <v>66</v>
      </c>
    </row>
    <row r="65" spans="1:6" x14ac:dyDescent="0.3">
      <c r="A65" s="178" t="s">
        <v>437</v>
      </c>
      <c r="B65" s="179">
        <v>60</v>
      </c>
      <c r="C65" s="179">
        <f t="shared" si="0"/>
        <v>15</v>
      </c>
      <c r="D65" s="179">
        <f t="shared" si="1"/>
        <v>6</v>
      </c>
      <c r="E65">
        <f t="shared" si="2"/>
        <v>2</v>
      </c>
      <c r="F65" s="179">
        <v>68</v>
      </c>
    </row>
    <row r="66" spans="1:6" x14ac:dyDescent="0.3">
      <c r="A66" s="175" t="s">
        <v>438</v>
      </c>
      <c r="B66" s="176">
        <v>206</v>
      </c>
      <c r="C66" s="176">
        <f t="shared" si="0"/>
        <v>52</v>
      </c>
      <c r="D66" s="176">
        <f t="shared" si="1"/>
        <v>21</v>
      </c>
      <c r="E66" s="177">
        <f t="shared" si="2"/>
        <v>6</v>
      </c>
      <c r="F66" s="176">
        <v>233</v>
      </c>
    </row>
    <row r="67" spans="1:6" x14ac:dyDescent="0.3">
      <c r="A67" s="178" t="s">
        <v>439</v>
      </c>
      <c r="B67" s="179">
        <v>15</v>
      </c>
      <c r="C67" s="179">
        <f t="shared" ref="C67:C101" si="3">ROUNDUP(B67*0.25,0)</f>
        <v>4</v>
      </c>
      <c r="D67" s="179">
        <f t="shared" ref="D67:D101" si="4">ROUNDUP(B67*0.1,0)</f>
        <v>2</v>
      </c>
      <c r="E67">
        <f t="shared" ref="E67:E101" si="5">ROUNDUP(B67*0.025,0)</f>
        <v>1</v>
      </c>
      <c r="F67" s="179">
        <v>18</v>
      </c>
    </row>
    <row r="68" spans="1:6" x14ac:dyDescent="0.3">
      <c r="A68" s="175" t="s">
        <v>440</v>
      </c>
      <c r="B68" s="176">
        <v>107</v>
      </c>
      <c r="C68" s="176">
        <f t="shared" si="3"/>
        <v>27</v>
      </c>
      <c r="D68" s="176">
        <f t="shared" si="4"/>
        <v>11</v>
      </c>
      <c r="E68" s="177">
        <f t="shared" si="5"/>
        <v>3</v>
      </c>
      <c r="F68" s="176">
        <v>121</v>
      </c>
    </row>
    <row r="69" spans="1:6" x14ac:dyDescent="0.3">
      <c r="A69" s="178" t="s">
        <v>441</v>
      </c>
      <c r="B69" s="179">
        <v>47</v>
      </c>
      <c r="C69" s="179">
        <f t="shared" si="3"/>
        <v>12</v>
      </c>
      <c r="D69" s="179">
        <f t="shared" si="4"/>
        <v>5</v>
      </c>
      <c r="E69">
        <f t="shared" si="5"/>
        <v>2</v>
      </c>
      <c r="F69" s="179">
        <v>54</v>
      </c>
    </row>
    <row r="70" spans="1:6" x14ac:dyDescent="0.3">
      <c r="A70" s="175" t="s">
        <v>442</v>
      </c>
      <c r="B70" s="176">
        <v>15</v>
      </c>
      <c r="C70" s="176">
        <f t="shared" si="3"/>
        <v>4</v>
      </c>
      <c r="D70" s="176">
        <f t="shared" si="4"/>
        <v>2</v>
      </c>
      <c r="E70" s="177">
        <f t="shared" si="5"/>
        <v>1</v>
      </c>
      <c r="F70" s="176">
        <v>18</v>
      </c>
    </row>
    <row r="71" spans="1:6" x14ac:dyDescent="0.3">
      <c r="A71" s="178" t="s">
        <v>443</v>
      </c>
      <c r="B71" s="179">
        <v>51</v>
      </c>
      <c r="C71" s="179">
        <f t="shared" si="3"/>
        <v>13</v>
      </c>
      <c r="D71" s="179">
        <f t="shared" si="4"/>
        <v>6</v>
      </c>
      <c r="E71">
        <f t="shared" si="5"/>
        <v>2</v>
      </c>
      <c r="F71" s="179">
        <v>59</v>
      </c>
    </row>
    <row r="72" spans="1:6" x14ac:dyDescent="0.3">
      <c r="A72" s="175" t="s">
        <v>444</v>
      </c>
      <c r="B72" s="176">
        <v>49</v>
      </c>
      <c r="C72" s="176">
        <f t="shared" si="3"/>
        <v>13</v>
      </c>
      <c r="D72" s="176">
        <f t="shared" si="4"/>
        <v>5</v>
      </c>
      <c r="E72" s="177">
        <f t="shared" si="5"/>
        <v>2</v>
      </c>
      <c r="F72" s="176">
        <v>56</v>
      </c>
    </row>
    <row r="73" spans="1:6" x14ac:dyDescent="0.3">
      <c r="A73" s="178" t="s">
        <v>445</v>
      </c>
      <c r="B73" s="179">
        <v>15</v>
      </c>
      <c r="C73" s="179">
        <f t="shared" si="3"/>
        <v>4</v>
      </c>
      <c r="D73" s="179">
        <f t="shared" si="4"/>
        <v>2</v>
      </c>
      <c r="E73">
        <f t="shared" si="5"/>
        <v>1</v>
      </c>
      <c r="F73" s="179">
        <v>18</v>
      </c>
    </row>
    <row r="74" spans="1:6" x14ac:dyDescent="0.3">
      <c r="A74" s="175" t="s">
        <v>446</v>
      </c>
      <c r="B74" s="176">
        <v>41</v>
      </c>
      <c r="C74" s="176">
        <f t="shared" si="3"/>
        <v>11</v>
      </c>
      <c r="D74" s="176">
        <f t="shared" si="4"/>
        <v>5</v>
      </c>
      <c r="E74" s="177">
        <f t="shared" si="5"/>
        <v>2</v>
      </c>
      <c r="F74" s="176">
        <v>48</v>
      </c>
    </row>
    <row r="75" spans="1:6" x14ac:dyDescent="0.3">
      <c r="A75" s="178" t="s">
        <v>447</v>
      </c>
      <c r="B75" s="179">
        <v>157</v>
      </c>
      <c r="C75" s="179">
        <f t="shared" si="3"/>
        <v>40</v>
      </c>
      <c r="D75" s="179">
        <f t="shared" si="4"/>
        <v>16</v>
      </c>
      <c r="E75">
        <f t="shared" si="5"/>
        <v>4</v>
      </c>
      <c r="F75" s="179">
        <v>177</v>
      </c>
    </row>
    <row r="76" spans="1:6" x14ac:dyDescent="0.3">
      <c r="A76" s="175" t="s">
        <v>448</v>
      </c>
      <c r="B76" s="176">
        <v>15</v>
      </c>
      <c r="C76" s="176">
        <f t="shared" si="3"/>
        <v>4</v>
      </c>
      <c r="D76" s="176">
        <f t="shared" si="4"/>
        <v>2</v>
      </c>
      <c r="E76" s="177">
        <f t="shared" si="5"/>
        <v>1</v>
      </c>
      <c r="F76" s="176">
        <v>18</v>
      </c>
    </row>
    <row r="77" spans="1:6" x14ac:dyDescent="0.3">
      <c r="A77" s="178" t="s">
        <v>449</v>
      </c>
      <c r="B77" s="179">
        <v>90</v>
      </c>
      <c r="C77" s="179">
        <f t="shared" si="3"/>
        <v>23</v>
      </c>
      <c r="D77" s="179">
        <f t="shared" si="4"/>
        <v>9</v>
      </c>
      <c r="E77">
        <f t="shared" si="5"/>
        <v>3</v>
      </c>
      <c r="F77" s="179">
        <v>102</v>
      </c>
    </row>
    <row r="78" spans="1:6" x14ac:dyDescent="0.3">
      <c r="A78" s="175" t="s">
        <v>450</v>
      </c>
      <c r="B78" s="176">
        <v>54</v>
      </c>
      <c r="C78" s="176">
        <f t="shared" si="3"/>
        <v>14</v>
      </c>
      <c r="D78" s="176">
        <f t="shared" si="4"/>
        <v>6</v>
      </c>
      <c r="E78" s="177">
        <f t="shared" si="5"/>
        <v>2</v>
      </c>
      <c r="F78" s="176">
        <v>62</v>
      </c>
    </row>
    <row r="79" spans="1:6" x14ac:dyDescent="0.3">
      <c r="A79" s="178" t="s">
        <v>451</v>
      </c>
      <c r="B79" s="179">
        <v>116</v>
      </c>
      <c r="C79" s="179">
        <f t="shared" si="3"/>
        <v>29</v>
      </c>
      <c r="D79" s="179">
        <f t="shared" si="4"/>
        <v>12</v>
      </c>
      <c r="E79">
        <f t="shared" si="5"/>
        <v>3</v>
      </c>
      <c r="F79" s="179">
        <v>131</v>
      </c>
    </row>
    <row r="80" spans="1:6" x14ac:dyDescent="0.3">
      <c r="A80" s="175" t="s">
        <v>452</v>
      </c>
      <c r="B80" s="176">
        <v>75</v>
      </c>
      <c r="C80" s="176">
        <f t="shared" si="3"/>
        <v>19</v>
      </c>
      <c r="D80" s="176">
        <f t="shared" si="4"/>
        <v>8</v>
      </c>
      <c r="E80" s="177">
        <f t="shared" si="5"/>
        <v>2</v>
      </c>
      <c r="F80" s="176">
        <v>85</v>
      </c>
    </row>
    <row r="81" spans="1:6" x14ac:dyDescent="0.3">
      <c r="A81" s="178" t="s">
        <v>453</v>
      </c>
      <c r="B81" s="179">
        <v>130</v>
      </c>
      <c r="C81" s="179">
        <f t="shared" si="3"/>
        <v>33</v>
      </c>
      <c r="D81" s="179">
        <f t="shared" si="4"/>
        <v>13</v>
      </c>
      <c r="E81">
        <f t="shared" si="5"/>
        <v>4</v>
      </c>
      <c r="F81" s="179">
        <v>147</v>
      </c>
    </row>
    <row r="82" spans="1:6" x14ac:dyDescent="0.3">
      <c r="A82" s="175" t="s">
        <v>454</v>
      </c>
      <c r="B82" s="176">
        <v>84</v>
      </c>
      <c r="C82" s="176">
        <f t="shared" si="3"/>
        <v>21</v>
      </c>
      <c r="D82" s="176">
        <f t="shared" si="4"/>
        <v>9</v>
      </c>
      <c r="E82" s="177">
        <f t="shared" si="5"/>
        <v>3</v>
      </c>
      <c r="F82" s="176">
        <v>96</v>
      </c>
    </row>
    <row r="83" spans="1:6" x14ac:dyDescent="0.3">
      <c r="A83" s="178" t="s">
        <v>455</v>
      </c>
      <c r="B83" s="179">
        <v>55</v>
      </c>
      <c r="C83" s="179">
        <f t="shared" si="3"/>
        <v>14</v>
      </c>
      <c r="D83" s="179">
        <f t="shared" si="4"/>
        <v>6</v>
      </c>
      <c r="E83">
        <f t="shared" si="5"/>
        <v>2</v>
      </c>
      <c r="F83" s="179">
        <v>63</v>
      </c>
    </row>
    <row r="84" spans="1:6" x14ac:dyDescent="0.3">
      <c r="A84" s="175" t="s">
        <v>456</v>
      </c>
      <c r="B84" s="176">
        <v>34</v>
      </c>
      <c r="C84" s="176">
        <f t="shared" si="3"/>
        <v>9</v>
      </c>
      <c r="D84" s="176">
        <f t="shared" si="4"/>
        <v>4</v>
      </c>
      <c r="E84" s="177">
        <f t="shared" si="5"/>
        <v>1</v>
      </c>
      <c r="F84" s="176">
        <v>39</v>
      </c>
    </row>
    <row r="85" spans="1:6" x14ac:dyDescent="0.3">
      <c r="A85" s="178" t="s">
        <v>457</v>
      </c>
      <c r="B85" s="179">
        <v>52</v>
      </c>
      <c r="C85" s="179">
        <f t="shared" si="3"/>
        <v>13</v>
      </c>
      <c r="D85" s="179">
        <f t="shared" si="4"/>
        <v>6</v>
      </c>
      <c r="E85">
        <f t="shared" si="5"/>
        <v>2</v>
      </c>
      <c r="F85" s="179">
        <v>60</v>
      </c>
    </row>
    <row r="86" spans="1:6" x14ac:dyDescent="0.3">
      <c r="A86" s="175" t="s">
        <v>458</v>
      </c>
      <c r="B86" s="176">
        <v>30</v>
      </c>
      <c r="C86" s="176">
        <f t="shared" si="3"/>
        <v>8</v>
      </c>
      <c r="D86" s="176">
        <f t="shared" si="4"/>
        <v>3</v>
      </c>
      <c r="E86" s="177">
        <f t="shared" si="5"/>
        <v>1</v>
      </c>
      <c r="F86" s="176">
        <v>34</v>
      </c>
    </row>
    <row r="87" spans="1:6" x14ac:dyDescent="0.3">
      <c r="A87" s="178" t="s">
        <v>459</v>
      </c>
      <c r="B87" s="179">
        <v>65</v>
      </c>
      <c r="C87" s="179">
        <f t="shared" si="3"/>
        <v>17</v>
      </c>
      <c r="D87" s="179">
        <f t="shared" si="4"/>
        <v>7</v>
      </c>
      <c r="E87">
        <f t="shared" si="5"/>
        <v>2</v>
      </c>
      <c r="F87" s="179">
        <v>74</v>
      </c>
    </row>
    <row r="88" spans="1:6" x14ac:dyDescent="0.3">
      <c r="A88" s="175" t="s">
        <v>460</v>
      </c>
      <c r="B88" s="176">
        <v>15</v>
      </c>
      <c r="C88" s="176">
        <f t="shared" si="3"/>
        <v>4</v>
      </c>
      <c r="D88" s="176">
        <f t="shared" si="4"/>
        <v>2</v>
      </c>
      <c r="E88" s="177">
        <f t="shared" si="5"/>
        <v>1</v>
      </c>
      <c r="F88" s="176">
        <v>18</v>
      </c>
    </row>
    <row r="89" spans="1:6" x14ac:dyDescent="0.3">
      <c r="A89" s="178" t="s">
        <v>461</v>
      </c>
      <c r="B89" s="179">
        <v>15</v>
      </c>
      <c r="C89" s="179">
        <f t="shared" si="3"/>
        <v>4</v>
      </c>
      <c r="D89" s="179">
        <f t="shared" si="4"/>
        <v>2</v>
      </c>
      <c r="E89">
        <f t="shared" si="5"/>
        <v>1</v>
      </c>
      <c r="F89" s="179">
        <v>18</v>
      </c>
    </row>
    <row r="90" spans="1:6" x14ac:dyDescent="0.3">
      <c r="A90" s="175" t="s">
        <v>462</v>
      </c>
      <c r="B90" s="176">
        <v>15</v>
      </c>
      <c r="C90" s="176">
        <f t="shared" si="3"/>
        <v>4</v>
      </c>
      <c r="D90" s="176">
        <f t="shared" si="4"/>
        <v>2</v>
      </c>
      <c r="E90" s="177">
        <f t="shared" si="5"/>
        <v>1</v>
      </c>
      <c r="F90" s="176">
        <v>18</v>
      </c>
    </row>
    <row r="91" spans="1:6" x14ac:dyDescent="0.3">
      <c r="A91" s="178" t="s">
        <v>463</v>
      </c>
      <c r="B91" s="179">
        <v>101</v>
      </c>
      <c r="C91" s="179">
        <f t="shared" si="3"/>
        <v>26</v>
      </c>
      <c r="D91" s="179">
        <f t="shared" si="4"/>
        <v>11</v>
      </c>
      <c r="E91">
        <f t="shared" si="5"/>
        <v>3</v>
      </c>
      <c r="F91" s="179">
        <v>115</v>
      </c>
    </row>
    <row r="92" spans="1:6" x14ac:dyDescent="0.3">
      <c r="A92" s="175" t="s">
        <v>464</v>
      </c>
      <c r="B92" s="176">
        <v>32</v>
      </c>
      <c r="C92" s="176">
        <f t="shared" si="3"/>
        <v>8</v>
      </c>
      <c r="D92" s="176">
        <f t="shared" si="4"/>
        <v>4</v>
      </c>
      <c r="E92" s="177">
        <f t="shared" si="5"/>
        <v>1</v>
      </c>
      <c r="F92" s="176">
        <v>37</v>
      </c>
    </row>
    <row r="93" spans="1:6" x14ac:dyDescent="0.3">
      <c r="A93" s="178" t="s">
        <v>465</v>
      </c>
      <c r="B93" s="179">
        <v>375</v>
      </c>
      <c r="C93" s="179">
        <f t="shared" si="3"/>
        <v>94</v>
      </c>
      <c r="D93" s="179">
        <f t="shared" si="4"/>
        <v>38</v>
      </c>
      <c r="E93">
        <f t="shared" si="5"/>
        <v>10</v>
      </c>
      <c r="F93" s="179">
        <v>423</v>
      </c>
    </row>
    <row r="94" spans="1:6" x14ac:dyDescent="0.3">
      <c r="A94" s="175" t="s">
        <v>466</v>
      </c>
      <c r="B94" s="176">
        <v>16</v>
      </c>
      <c r="C94" s="176">
        <f t="shared" si="3"/>
        <v>4</v>
      </c>
      <c r="D94" s="176">
        <f t="shared" si="4"/>
        <v>2</v>
      </c>
      <c r="E94" s="177">
        <f t="shared" si="5"/>
        <v>1</v>
      </c>
      <c r="F94" s="176">
        <v>19</v>
      </c>
    </row>
    <row r="95" spans="1:6" x14ac:dyDescent="0.3">
      <c r="A95" s="178" t="s">
        <v>467</v>
      </c>
      <c r="B95" s="179">
        <v>15</v>
      </c>
      <c r="C95" s="179">
        <f t="shared" si="3"/>
        <v>4</v>
      </c>
      <c r="D95" s="179">
        <f t="shared" si="4"/>
        <v>2</v>
      </c>
      <c r="E95">
        <f t="shared" si="5"/>
        <v>1</v>
      </c>
      <c r="F95" s="179">
        <v>18</v>
      </c>
    </row>
    <row r="96" spans="1:6" x14ac:dyDescent="0.3">
      <c r="A96" s="175" t="s">
        <v>468</v>
      </c>
      <c r="B96" s="176">
        <v>24</v>
      </c>
      <c r="C96" s="176">
        <f t="shared" si="3"/>
        <v>6</v>
      </c>
      <c r="D96" s="176">
        <f t="shared" si="4"/>
        <v>3</v>
      </c>
      <c r="E96" s="177">
        <f t="shared" si="5"/>
        <v>1</v>
      </c>
      <c r="F96" s="176">
        <v>28</v>
      </c>
    </row>
    <row r="97" spans="1:6" x14ac:dyDescent="0.3">
      <c r="A97" s="178" t="s">
        <v>469</v>
      </c>
      <c r="B97" s="179">
        <v>62</v>
      </c>
      <c r="C97" s="179">
        <f t="shared" si="3"/>
        <v>16</v>
      </c>
      <c r="D97" s="179">
        <f t="shared" si="4"/>
        <v>7</v>
      </c>
      <c r="E97">
        <f t="shared" si="5"/>
        <v>2</v>
      </c>
      <c r="F97" s="179">
        <v>71</v>
      </c>
    </row>
    <row r="98" spans="1:6" x14ac:dyDescent="0.3">
      <c r="A98" s="175" t="s">
        <v>470</v>
      </c>
      <c r="B98" s="176">
        <v>70</v>
      </c>
      <c r="C98" s="176">
        <f t="shared" si="3"/>
        <v>18</v>
      </c>
      <c r="D98" s="176">
        <f t="shared" si="4"/>
        <v>7</v>
      </c>
      <c r="E98" s="177">
        <f t="shared" si="5"/>
        <v>2</v>
      </c>
      <c r="F98" s="176">
        <v>79</v>
      </c>
    </row>
    <row r="99" spans="1:6" x14ac:dyDescent="0.3">
      <c r="A99" s="178" t="s">
        <v>471</v>
      </c>
      <c r="B99" s="179">
        <v>80</v>
      </c>
      <c r="C99" s="179">
        <f t="shared" si="3"/>
        <v>20</v>
      </c>
      <c r="D99" s="179">
        <f t="shared" si="4"/>
        <v>8</v>
      </c>
      <c r="E99">
        <f t="shared" si="5"/>
        <v>2</v>
      </c>
      <c r="F99" s="179">
        <v>90</v>
      </c>
    </row>
    <row r="100" spans="1:6" x14ac:dyDescent="0.3">
      <c r="A100" s="175" t="s">
        <v>472</v>
      </c>
      <c r="B100" s="176">
        <v>28</v>
      </c>
      <c r="C100" s="176">
        <f t="shared" si="3"/>
        <v>7</v>
      </c>
      <c r="D100" s="176">
        <f t="shared" si="4"/>
        <v>3</v>
      </c>
      <c r="E100" s="177">
        <f t="shared" si="5"/>
        <v>1</v>
      </c>
      <c r="F100" s="176">
        <v>32</v>
      </c>
    </row>
    <row r="101" spans="1:6" x14ac:dyDescent="0.3">
      <c r="A101" s="180" t="s">
        <v>473</v>
      </c>
      <c r="B101" s="181">
        <v>21</v>
      </c>
      <c r="C101" s="181">
        <f t="shared" si="3"/>
        <v>6</v>
      </c>
      <c r="D101" s="181">
        <f t="shared" si="4"/>
        <v>3</v>
      </c>
      <c r="E101" s="8">
        <f t="shared" si="5"/>
        <v>1</v>
      </c>
      <c r="F101" s="181">
        <v>25</v>
      </c>
    </row>
    <row r="102" spans="1:6" x14ac:dyDescent="0.3">
      <c r="A102" t="s">
        <v>474</v>
      </c>
      <c r="B102" s="179">
        <v>7083</v>
      </c>
      <c r="C102" s="179"/>
      <c r="D102" s="179"/>
      <c r="E102" s="179"/>
      <c r="F102" s="179">
        <f>SUM(F2:F101)</f>
        <v>8060</v>
      </c>
    </row>
    <row r="103" spans="1:6" x14ac:dyDescent="0.3">
      <c r="A103" s="182" t="s">
        <v>475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Beaufort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</f>
        <v>75</v>
      </c>
      <c r="D3" s="41"/>
      <c r="E3" s="42"/>
      <c r="F3" s="42"/>
      <c r="G3" s="154">
        <f>C3</f>
        <v>75</v>
      </c>
      <c r="H3" s="146"/>
      <c r="I3" s="146"/>
      <c r="J3" s="154">
        <f>ROUNDUP(C3*0.25,0)</f>
        <v>19</v>
      </c>
      <c r="K3" s="146"/>
      <c r="L3" s="146"/>
      <c r="M3" s="154">
        <f>ROUNDUP(G3*1.1,0)</f>
        <v>83</v>
      </c>
      <c r="N3" s="146"/>
      <c r="O3" s="146"/>
      <c r="P3" s="154">
        <f>ROUNDUP(J3*1.1,0)</f>
        <v>21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Bertie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Bladen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+Sheet1!B10</f>
        <v>27</v>
      </c>
      <c r="D3" s="41"/>
      <c r="E3" s="42"/>
      <c r="F3" s="42"/>
      <c r="G3" s="154">
        <f>C3</f>
        <v>27</v>
      </c>
      <c r="H3" s="146"/>
      <c r="I3" s="146"/>
      <c r="J3" s="154">
        <f>ROUNDUP(C3*0.25,0)</f>
        <v>7</v>
      </c>
      <c r="K3" s="146"/>
      <c r="L3" s="146"/>
      <c r="M3" s="154">
        <f>ROUNDUP(G3*1.1,0)</f>
        <v>30</v>
      </c>
      <c r="N3" s="146"/>
      <c r="O3" s="146"/>
      <c r="P3" s="154">
        <f>ROUNDUP(J3*1.1,0)</f>
        <v>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Brunswick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+Sheet1!B11</f>
        <v>77</v>
      </c>
      <c r="D3" s="41"/>
      <c r="E3" s="42"/>
      <c r="F3" s="42"/>
      <c r="G3" s="154">
        <f>C3</f>
        <v>77</v>
      </c>
      <c r="H3" s="146"/>
      <c r="I3" s="146"/>
      <c r="J3" s="154">
        <f>ROUNDUP(C3*0.25,0)</f>
        <v>20</v>
      </c>
      <c r="K3" s="146"/>
      <c r="L3" s="146"/>
      <c r="M3" s="154">
        <f>ROUNDUP(G3*1.1,0)</f>
        <v>85</v>
      </c>
      <c r="N3" s="146"/>
      <c r="O3" s="146"/>
      <c r="P3" s="154">
        <f>ROUNDUP(J3*1.1,0)</f>
        <v>22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Buncombe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+Sheet1!B12</f>
        <v>161</v>
      </c>
      <c r="D3" s="41"/>
      <c r="E3" s="42"/>
      <c r="F3" s="42"/>
      <c r="G3" s="154">
        <f>C3</f>
        <v>161</v>
      </c>
      <c r="H3" s="146"/>
      <c r="I3" s="146"/>
      <c r="J3" s="154">
        <f>ROUNDUP(C3*0.25,0)</f>
        <v>41</v>
      </c>
      <c r="K3" s="146"/>
      <c r="L3" s="146"/>
      <c r="M3" s="154">
        <f>ROUNDUP(G3*1.1,0)</f>
        <v>178</v>
      </c>
      <c r="N3" s="146"/>
      <c r="O3" s="146"/>
      <c r="P3" s="154">
        <f>ROUNDUP(J3*1.1,0)</f>
        <v>46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Burke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+Sheet1!B13</f>
        <v>70</v>
      </c>
      <c r="D3" s="41"/>
      <c r="E3" s="42"/>
      <c r="F3" s="42"/>
      <c r="G3" s="154">
        <f>C3</f>
        <v>70</v>
      </c>
      <c r="H3" s="146"/>
      <c r="I3" s="146"/>
      <c r="J3" s="154">
        <f>ROUNDUP(C3*0.25,0)</f>
        <v>18</v>
      </c>
      <c r="K3" s="146"/>
      <c r="L3" s="146"/>
      <c r="M3" s="154">
        <f>ROUNDUP(G3*1.1,0)</f>
        <v>77</v>
      </c>
      <c r="N3" s="146"/>
      <c r="O3" s="146"/>
      <c r="P3" s="154">
        <f>ROUNDUP(J3*1.1,0)</f>
        <v>20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Carbarrus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+Sheet1!B14</f>
        <v>108</v>
      </c>
      <c r="D3" s="41"/>
      <c r="E3" s="42"/>
      <c r="F3" s="42"/>
      <c r="G3" s="154">
        <f>C3</f>
        <v>108</v>
      </c>
      <c r="H3" s="146"/>
      <c r="I3" s="146"/>
      <c r="J3" s="154">
        <f>ROUNDUP(C3*0.25,0)</f>
        <v>27</v>
      </c>
      <c r="K3" s="146"/>
      <c r="L3" s="146"/>
      <c r="M3" s="154">
        <f>ROUNDUP(G3*1.1,0)</f>
        <v>119</v>
      </c>
      <c r="N3" s="146"/>
      <c r="O3" s="146"/>
      <c r="P3" s="154">
        <f>ROUNDUP(J3*1.1,0)</f>
        <v>30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 t="s">
        <v>476</v>
      </c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Caldwell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+Sheet1!B15</f>
        <v>51</v>
      </c>
      <c r="D3" s="41"/>
      <c r="E3" s="42"/>
      <c r="F3" s="42"/>
      <c r="G3" s="154">
        <f>C3</f>
        <v>51</v>
      </c>
      <c r="H3" s="146"/>
      <c r="I3" s="146"/>
      <c r="J3" s="154">
        <f>ROUNDUP(C3*0.25,0)</f>
        <v>13</v>
      </c>
      <c r="K3" s="146"/>
      <c r="L3" s="146"/>
      <c r="M3" s="154">
        <f>ROUNDUP(G3*1.1,0)</f>
        <v>57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Camden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+Sheet1!B16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activeCell="F31" sqref="F31"/>
    </sheetView>
  </sheetViews>
  <sheetFormatPr defaultRowHeight="14.4" x14ac:dyDescent="0.3"/>
  <cols>
    <col min="1" max="1" width="3" bestFit="1" customWidth="1"/>
    <col min="2" max="2" width="9.109375" style="157"/>
    <col min="3" max="3" width="10.109375" bestFit="1" customWidth="1"/>
  </cols>
  <sheetData>
    <row r="1" spans="1:2" ht="15" x14ac:dyDescent="0.25">
      <c r="A1">
        <v>1</v>
      </c>
      <c r="B1" s="157" t="s">
        <v>228</v>
      </c>
    </row>
    <row r="2" spans="1:2" ht="15" x14ac:dyDescent="0.25">
      <c r="B2" s="157" t="s">
        <v>71</v>
      </c>
    </row>
    <row r="3" spans="1:2" ht="15" x14ac:dyDescent="0.25">
      <c r="B3" s="157" t="s">
        <v>318</v>
      </c>
    </row>
    <row r="4" spans="1:2" ht="15" x14ac:dyDescent="0.25">
      <c r="B4" s="157" t="s">
        <v>319</v>
      </c>
    </row>
    <row r="5" spans="1:2" ht="15" x14ac:dyDescent="0.25">
      <c r="B5" s="157" t="s">
        <v>250</v>
      </c>
    </row>
    <row r="6" spans="1:2" ht="15" x14ac:dyDescent="0.25">
      <c r="B6" s="157" t="s">
        <v>320</v>
      </c>
    </row>
    <row r="7" spans="1:2" ht="15" x14ac:dyDescent="0.25">
      <c r="B7" s="157" t="s">
        <v>234</v>
      </c>
    </row>
    <row r="8" spans="1:2" ht="15" x14ac:dyDescent="0.25">
      <c r="B8" s="157" t="s">
        <v>235</v>
      </c>
    </row>
    <row r="9" spans="1:2" ht="15" x14ac:dyDescent="0.25">
      <c r="B9" s="157" t="s">
        <v>236</v>
      </c>
    </row>
    <row r="11" spans="1:2" ht="15" x14ac:dyDescent="0.25">
      <c r="A11">
        <v>2</v>
      </c>
      <c r="B11" s="157" t="s">
        <v>226</v>
      </c>
    </row>
    <row r="12" spans="1:2" ht="15" x14ac:dyDescent="0.25">
      <c r="B12" s="157" t="s">
        <v>227</v>
      </c>
    </row>
    <row r="13" spans="1:2" ht="15" x14ac:dyDescent="0.25">
      <c r="B13" s="157" t="s">
        <v>343</v>
      </c>
    </row>
    <row r="15" spans="1:2" ht="15" x14ac:dyDescent="0.25">
      <c r="A15">
        <v>3</v>
      </c>
      <c r="B15" s="157" t="s">
        <v>37</v>
      </c>
    </row>
    <row r="16" spans="1:2" ht="15" x14ac:dyDescent="0.25">
      <c r="B16" s="157" t="s">
        <v>251</v>
      </c>
    </row>
    <row r="17" spans="1:5" ht="15" x14ac:dyDescent="0.25">
      <c r="B17" s="157" t="s">
        <v>38</v>
      </c>
    </row>
    <row r="18" spans="1:5" ht="15" x14ac:dyDescent="0.25">
      <c r="B18" s="157" t="s">
        <v>321</v>
      </c>
    </row>
    <row r="20" spans="1:5" ht="15" x14ac:dyDescent="0.25">
      <c r="A20">
        <v>4</v>
      </c>
      <c r="B20" s="158" t="s">
        <v>0</v>
      </c>
      <c r="C20" s="20">
        <v>47</v>
      </c>
      <c r="D20" s="18" t="s">
        <v>39</v>
      </c>
      <c r="E20" s="21"/>
    </row>
    <row r="21" spans="1:5" ht="15" x14ac:dyDescent="0.25">
      <c r="B21" s="159" t="s">
        <v>1</v>
      </c>
      <c r="C21" s="23">
        <v>44</v>
      </c>
      <c r="D21" s="26" t="s">
        <v>39</v>
      </c>
      <c r="E21" s="24"/>
    </row>
    <row r="22" spans="1:5" ht="15" x14ac:dyDescent="0.25">
      <c r="B22" s="159" t="s">
        <v>252</v>
      </c>
      <c r="C22" s="23">
        <v>20</v>
      </c>
      <c r="D22" s="26" t="s">
        <v>39</v>
      </c>
      <c r="E22" s="24"/>
    </row>
    <row r="23" spans="1:5" ht="15" x14ac:dyDescent="0.25">
      <c r="B23" s="160" t="s">
        <v>6</v>
      </c>
      <c r="C23" s="12">
        <v>38</v>
      </c>
      <c r="D23" s="8" t="s">
        <v>39</v>
      </c>
      <c r="E23" s="25"/>
    </row>
    <row r="24" spans="1:5" ht="15" x14ac:dyDescent="0.25">
      <c r="B24" s="161"/>
      <c r="C24" s="23"/>
      <c r="D24" s="26"/>
      <c r="E24" s="26"/>
    </row>
    <row r="25" spans="1:5" ht="15" x14ac:dyDescent="0.25">
      <c r="A25">
        <v>5</v>
      </c>
      <c r="B25" s="157" t="s">
        <v>40</v>
      </c>
    </row>
    <row r="26" spans="1:5" ht="15" x14ac:dyDescent="0.25">
      <c r="B26" s="157" t="s">
        <v>322</v>
      </c>
    </row>
    <row r="27" spans="1:5" ht="15" x14ac:dyDescent="0.25">
      <c r="B27" s="157" t="s">
        <v>348</v>
      </c>
    </row>
    <row r="28" spans="1:5" ht="15" x14ac:dyDescent="0.25">
      <c r="B28" s="157" t="s">
        <v>323</v>
      </c>
    </row>
    <row r="29" spans="1:5" ht="15" x14ac:dyDescent="0.25">
      <c r="B29" s="157" t="s">
        <v>344</v>
      </c>
    </row>
    <row r="31" spans="1:5" ht="15" x14ac:dyDescent="0.25">
      <c r="A31">
        <v>6</v>
      </c>
      <c r="B31" s="157" t="s">
        <v>324</v>
      </c>
    </row>
    <row r="32" spans="1:5" ht="15" x14ac:dyDescent="0.25">
      <c r="B32" s="157" t="s">
        <v>41</v>
      </c>
    </row>
    <row r="33" spans="1:10" ht="15" x14ac:dyDescent="0.25">
      <c r="B33" s="157" t="s">
        <v>42</v>
      </c>
    </row>
    <row r="34" spans="1:10" ht="15" x14ac:dyDescent="0.25">
      <c r="B34" s="157" t="s">
        <v>253</v>
      </c>
    </row>
    <row r="35" spans="1:10" ht="15" x14ac:dyDescent="0.25">
      <c r="B35" s="157" t="s">
        <v>325</v>
      </c>
    </row>
    <row r="36" spans="1:10" ht="15" x14ac:dyDescent="0.25">
      <c r="B36" s="157" t="s">
        <v>79</v>
      </c>
    </row>
    <row r="37" spans="1:10" ht="15" x14ac:dyDescent="0.25">
      <c r="B37" s="157" t="s">
        <v>349</v>
      </c>
    </row>
    <row r="39" spans="1:10" x14ac:dyDescent="0.3">
      <c r="A39">
        <v>7</v>
      </c>
      <c r="B39" s="162"/>
      <c r="C39" s="8"/>
      <c r="D39" s="8" t="s">
        <v>81</v>
      </c>
      <c r="E39" s="8"/>
      <c r="F39" s="8"/>
      <c r="G39" s="8"/>
      <c r="H39" s="8"/>
      <c r="I39" s="8"/>
      <c r="J39" s="8" t="s">
        <v>27</v>
      </c>
    </row>
    <row r="40" spans="1:10" x14ac:dyDescent="0.3">
      <c r="B40" s="163" t="s">
        <v>43</v>
      </c>
      <c r="C40" s="3" t="s">
        <v>326</v>
      </c>
      <c r="J40" s="31">
        <v>14040</v>
      </c>
    </row>
    <row r="41" spans="1:10" x14ac:dyDescent="0.3">
      <c r="B41" s="164" t="s">
        <v>44</v>
      </c>
      <c r="C41" s="8" t="s">
        <v>327</v>
      </c>
      <c r="D41" s="8"/>
      <c r="E41" s="8"/>
      <c r="F41" s="8"/>
      <c r="G41" s="8"/>
      <c r="H41" s="8"/>
      <c r="I41" s="8"/>
      <c r="J41" s="33">
        <v>5100</v>
      </c>
    </row>
    <row r="42" spans="1:10" x14ac:dyDescent="0.3">
      <c r="B42" s="165"/>
      <c r="C42" s="5"/>
      <c r="H42" s="6" t="s">
        <v>80</v>
      </c>
      <c r="J42" s="32">
        <f>SUM(J40:J41)</f>
        <v>19140</v>
      </c>
    </row>
    <row r="43" spans="1:10" x14ac:dyDescent="0.3">
      <c r="B43" s="165"/>
      <c r="C43" s="5"/>
    </row>
    <row r="44" spans="1:10" x14ac:dyDescent="0.3">
      <c r="A44">
        <v>8</v>
      </c>
      <c r="B44" s="157" t="s">
        <v>103</v>
      </c>
    </row>
    <row r="45" spans="1:10" x14ac:dyDescent="0.3">
      <c r="B45" s="157" t="s">
        <v>78</v>
      </c>
    </row>
    <row r="46" spans="1:10" x14ac:dyDescent="0.3">
      <c r="B46" s="157" t="s">
        <v>328</v>
      </c>
    </row>
    <row r="48" spans="1:10" x14ac:dyDescent="0.3">
      <c r="A48">
        <v>9</v>
      </c>
      <c r="C48" s="27" t="s">
        <v>13</v>
      </c>
      <c r="D48" s="18"/>
      <c r="E48" s="28" t="s">
        <v>45</v>
      </c>
      <c r="F48" s="21"/>
    </row>
    <row r="49" spans="1:6" x14ac:dyDescent="0.3">
      <c r="C49" s="22">
        <v>1</v>
      </c>
      <c r="D49" s="26"/>
      <c r="E49" s="29">
        <v>0.125</v>
      </c>
      <c r="F49" s="24"/>
    </row>
    <row r="50" spans="1:6" x14ac:dyDescent="0.3">
      <c r="C50" s="22">
        <v>2</v>
      </c>
      <c r="D50" s="26"/>
      <c r="E50" s="29">
        <v>0.25</v>
      </c>
      <c r="F50" s="24"/>
    </row>
    <row r="51" spans="1:6" x14ac:dyDescent="0.3">
      <c r="C51" s="22">
        <v>3</v>
      </c>
      <c r="D51" s="26"/>
      <c r="E51" s="29">
        <v>0.375</v>
      </c>
      <c r="F51" s="24"/>
    </row>
    <row r="52" spans="1:6" x14ac:dyDescent="0.3">
      <c r="C52" s="30" t="s">
        <v>77</v>
      </c>
      <c r="D52" s="8"/>
      <c r="E52" s="16">
        <v>0.5</v>
      </c>
      <c r="F52" s="25"/>
    </row>
    <row r="53" spans="1:6" x14ac:dyDescent="0.3">
      <c r="E53" s="1"/>
    </row>
    <row r="54" spans="1:6" x14ac:dyDescent="0.3">
      <c r="A54">
        <v>10</v>
      </c>
      <c r="B54" s="157" t="s">
        <v>229</v>
      </c>
    </row>
    <row r="55" spans="1:6" x14ac:dyDescent="0.3">
      <c r="B55" s="157" t="s">
        <v>220</v>
      </c>
    </row>
    <row r="56" spans="1:6" x14ac:dyDescent="0.3">
      <c r="B56" s="157" t="s">
        <v>221</v>
      </c>
    </row>
    <row r="57" spans="1:6" x14ac:dyDescent="0.3">
      <c r="B57" s="157" t="s">
        <v>222</v>
      </c>
    </row>
    <row r="58" spans="1:6" x14ac:dyDescent="0.3">
      <c r="B58" s="157" t="s">
        <v>329</v>
      </c>
    </row>
    <row r="60" spans="1:6" x14ac:dyDescent="0.3">
      <c r="A60">
        <v>11</v>
      </c>
      <c r="C60" s="17" t="s">
        <v>47</v>
      </c>
      <c r="D60" s="18">
        <v>4</v>
      </c>
      <c r="E60" s="19">
        <v>0.5</v>
      </c>
    </row>
    <row r="61" spans="1:6" x14ac:dyDescent="0.3">
      <c r="C61" s="14" t="s">
        <v>48</v>
      </c>
      <c r="D61" s="15">
        <v>1</v>
      </c>
      <c r="E61" s="16">
        <v>0.1</v>
      </c>
    </row>
    <row r="62" spans="1:6" x14ac:dyDescent="0.3">
      <c r="C62" t="s">
        <v>76</v>
      </c>
      <c r="E62" s="1">
        <f>SUM(E60:E61)</f>
        <v>0.6</v>
      </c>
    </row>
    <row r="63" spans="1:6" x14ac:dyDescent="0.3">
      <c r="C63" t="s">
        <v>49</v>
      </c>
      <c r="D63" t="s">
        <v>330</v>
      </c>
    </row>
    <row r="65" spans="1:2" x14ac:dyDescent="0.3">
      <c r="A65">
        <v>12</v>
      </c>
      <c r="B65" s="157" t="s">
        <v>351</v>
      </c>
    </row>
    <row r="67" spans="1:2" x14ac:dyDescent="0.3">
      <c r="A67">
        <v>13</v>
      </c>
      <c r="B67" s="157" t="s">
        <v>50</v>
      </c>
    </row>
    <row r="68" spans="1:2" x14ac:dyDescent="0.3">
      <c r="B68" s="157" t="s">
        <v>51</v>
      </c>
    </row>
    <row r="69" spans="1:2" x14ac:dyDescent="0.3">
      <c r="B69" s="157" t="s">
        <v>331</v>
      </c>
    </row>
    <row r="70" spans="1:2" x14ac:dyDescent="0.3">
      <c r="B70" s="157" t="s">
        <v>52</v>
      </c>
    </row>
    <row r="71" spans="1:2" x14ac:dyDescent="0.3">
      <c r="B71" s="157" t="s">
        <v>99</v>
      </c>
    </row>
    <row r="72" spans="1:2" x14ac:dyDescent="0.3">
      <c r="B72" s="157" t="s">
        <v>332</v>
      </c>
    </row>
    <row r="73" spans="1:2" x14ac:dyDescent="0.3">
      <c r="B73" s="157" t="s">
        <v>333</v>
      </c>
    </row>
    <row r="74" spans="1:2" x14ac:dyDescent="0.3">
      <c r="B74" s="157" t="s">
        <v>53</v>
      </c>
    </row>
    <row r="75" spans="1:2" x14ac:dyDescent="0.3">
      <c r="B75" s="166" t="s">
        <v>230</v>
      </c>
    </row>
    <row r="76" spans="1:2" x14ac:dyDescent="0.3">
      <c r="B76" s="167" t="s">
        <v>223</v>
      </c>
    </row>
    <row r="78" spans="1:2" x14ac:dyDescent="0.3">
      <c r="A78">
        <v>14</v>
      </c>
      <c r="B78" s="157" t="s">
        <v>356</v>
      </c>
    </row>
    <row r="79" spans="1:2" x14ac:dyDescent="0.3">
      <c r="B79" s="157" t="s">
        <v>54</v>
      </c>
    </row>
    <row r="80" spans="1:2" x14ac:dyDescent="0.3">
      <c r="B80" s="157" t="s">
        <v>350</v>
      </c>
    </row>
    <row r="81" spans="1:8" x14ac:dyDescent="0.3">
      <c r="B81" s="157" t="s">
        <v>55</v>
      </c>
    </row>
    <row r="82" spans="1:8" x14ac:dyDescent="0.3">
      <c r="B82" s="157" t="s">
        <v>56</v>
      </c>
    </row>
    <row r="84" spans="1:8" x14ac:dyDescent="0.3">
      <c r="A84">
        <v>15</v>
      </c>
      <c r="C84" s="7" t="s">
        <v>59</v>
      </c>
      <c r="D84" s="8"/>
      <c r="E84" s="8"/>
      <c r="F84" s="7" t="s">
        <v>352</v>
      </c>
      <c r="G84" s="9" t="s">
        <v>60</v>
      </c>
      <c r="H84" s="7" t="s">
        <v>61</v>
      </c>
    </row>
    <row r="85" spans="1:8" x14ac:dyDescent="0.3">
      <c r="C85" t="s">
        <v>64</v>
      </c>
      <c r="D85" s="3"/>
      <c r="F85" s="2">
        <v>0.1</v>
      </c>
      <c r="G85" s="11">
        <v>47</v>
      </c>
      <c r="H85" s="4">
        <f>F85*G85</f>
        <v>4.7</v>
      </c>
    </row>
    <row r="86" spans="1:8" x14ac:dyDescent="0.3">
      <c r="C86" t="s">
        <v>65</v>
      </c>
      <c r="D86" s="3"/>
      <c r="F86" s="2">
        <v>0.1</v>
      </c>
      <c r="G86" s="11">
        <v>44</v>
      </c>
      <c r="H86" s="4">
        <f>F86*G86</f>
        <v>4.4000000000000004</v>
      </c>
    </row>
    <row r="87" spans="1:8" x14ac:dyDescent="0.3">
      <c r="C87" t="s">
        <v>57</v>
      </c>
      <c r="F87" s="2">
        <v>0.1</v>
      </c>
      <c r="G87" s="4">
        <v>47</v>
      </c>
      <c r="H87" s="4">
        <f t="shared" ref="H87:H90" si="0">F87*G87</f>
        <v>4.7</v>
      </c>
    </row>
    <row r="88" spans="1:8" x14ac:dyDescent="0.3">
      <c r="C88" t="s">
        <v>58</v>
      </c>
      <c r="F88" s="2">
        <v>0.1</v>
      </c>
      <c r="G88" s="4">
        <v>44</v>
      </c>
      <c r="H88" s="4">
        <f t="shared" si="0"/>
        <v>4.4000000000000004</v>
      </c>
    </row>
    <row r="89" spans="1:8" x14ac:dyDescent="0.3">
      <c r="C89" t="s">
        <v>62</v>
      </c>
      <c r="F89" s="2">
        <v>0.8</v>
      </c>
      <c r="G89" s="4">
        <v>47</v>
      </c>
      <c r="H89" s="4">
        <f t="shared" si="0"/>
        <v>37.6</v>
      </c>
    </row>
    <row r="90" spans="1:8" x14ac:dyDescent="0.3">
      <c r="C90" s="8" t="s">
        <v>63</v>
      </c>
      <c r="D90" s="8"/>
      <c r="E90" s="8"/>
      <c r="F90" s="10">
        <v>0.8</v>
      </c>
      <c r="G90" s="12">
        <v>44</v>
      </c>
      <c r="H90" s="12">
        <f t="shared" si="0"/>
        <v>35.200000000000003</v>
      </c>
    </row>
    <row r="91" spans="1:8" x14ac:dyDescent="0.3">
      <c r="B91" s="167"/>
      <c r="G91" s="6" t="s">
        <v>27</v>
      </c>
      <c r="H91" s="13">
        <f>SUM(H85:H90)</f>
        <v>91</v>
      </c>
    </row>
    <row r="92" spans="1:8" x14ac:dyDescent="0.3">
      <c r="A92">
        <v>16</v>
      </c>
      <c r="B92" s="167" t="s">
        <v>359</v>
      </c>
    </row>
    <row r="93" spans="1:8" x14ac:dyDescent="0.3">
      <c r="B93" s="167" t="s">
        <v>357</v>
      </c>
    </row>
    <row r="94" spans="1:8" x14ac:dyDescent="0.3">
      <c r="B94" s="167" t="s">
        <v>358</v>
      </c>
    </row>
    <row r="95" spans="1:8" ht="8.25" customHeight="1" x14ac:dyDescent="0.3"/>
    <row r="96" spans="1:8" x14ac:dyDescent="0.3">
      <c r="A96">
        <v>17</v>
      </c>
      <c r="B96" s="157" t="s">
        <v>66</v>
      </c>
    </row>
    <row r="97" spans="1:9" x14ac:dyDescent="0.3">
      <c r="B97" s="157" t="s">
        <v>67</v>
      </c>
    </row>
    <row r="98" spans="1:9" x14ac:dyDescent="0.3">
      <c r="B98" s="157" t="s">
        <v>231</v>
      </c>
    </row>
    <row r="99" spans="1:9" x14ac:dyDescent="0.3">
      <c r="B99" s="157" t="s">
        <v>224</v>
      </c>
    </row>
    <row r="100" spans="1:9" x14ac:dyDescent="0.3">
      <c r="B100" s="157" t="s">
        <v>68</v>
      </c>
    </row>
    <row r="101" spans="1:9" x14ac:dyDescent="0.3">
      <c r="B101" s="157" t="s">
        <v>69</v>
      </c>
    </row>
    <row r="102" spans="1:9" x14ac:dyDescent="0.3">
      <c r="B102" s="157" t="s">
        <v>70</v>
      </c>
    </row>
    <row r="103" spans="1:9" ht="6" customHeight="1" x14ac:dyDescent="0.3"/>
    <row r="104" spans="1:9" x14ac:dyDescent="0.3">
      <c r="A104">
        <v>18</v>
      </c>
      <c r="B104" s="157" t="s">
        <v>232</v>
      </c>
    </row>
    <row r="105" spans="1:9" x14ac:dyDescent="0.3">
      <c r="B105" s="157" t="s">
        <v>72</v>
      </c>
    </row>
    <row r="106" spans="1:9" x14ac:dyDescent="0.3">
      <c r="B106" s="157" t="s">
        <v>73</v>
      </c>
    </row>
    <row r="107" spans="1:9" x14ac:dyDescent="0.3">
      <c r="B107" s="157" t="s">
        <v>74</v>
      </c>
    </row>
    <row r="108" spans="1:9" x14ac:dyDescent="0.3">
      <c r="B108" s="157" t="s">
        <v>85</v>
      </c>
    </row>
    <row r="109" spans="1:9" x14ac:dyDescent="0.3">
      <c r="B109" s="157" t="s">
        <v>254</v>
      </c>
    </row>
    <row r="110" spans="1:9" ht="6" customHeight="1" x14ac:dyDescent="0.3"/>
    <row r="111" spans="1:9" x14ac:dyDescent="0.3">
      <c r="I111" s="6" t="s">
        <v>334</v>
      </c>
    </row>
    <row r="112" spans="1:9" x14ac:dyDescent="0.3">
      <c r="A112">
        <v>19</v>
      </c>
      <c r="C112" s="7" t="s">
        <v>82</v>
      </c>
      <c r="D112" s="7"/>
      <c r="E112" s="7" t="s">
        <v>84</v>
      </c>
      <c r="F112" s="7"/>
      <c r="G112" s="7" t="s">
        <v>83</v>
      </c>
      <c r="H112" s="7"/>
      <c r="I112" s="7" t="s">
        <v>335</v>
      </c>
    </row>
    <row r="113" spans="1:9" x14ac:dyDescent="0.3">
      <c r="C113" t="s">
        <v>75</v>
      </c>
      <c r="E113">
        <v>106</v>
      </c>
      <c r="G113" s="3">
        <v>0.8</v>
      </c>
      <c r="I113">
        <v>85</v>
      </c>
    </row>
    <row r="114" spans="1:9" x14ac:dyDescent="0.3">
      <c r="C114" t="s">
        <v>255</v>
      </c>
      <c r="E114">
        <v>11</v>
      </c>
      <c r="G114" s="3">
        <v>0.8</v>
      </c>
      <c r="I114">
        <v>9</v>
      </c>
    </row>
    <row r="115" spans="1:9" x14ac:dyDescent="0.3">
      <c r="C115" s="8" t="s">
        <v>86</v>
      </c>
      <c r="D115" s="8"/>
      <c r="E115" s="8">
        <v>3</v>
      </c>
      <c r="F115" s="8"/>
      <c r="G115" s="15">
        <v>0.8</v>
      </c>
      <c r="H115" s="8"/>
      <c r="I115" s="8">
        <v>2</v>
      </c>
    </row>
    <row r="116" spans="1:9" x14ac:dyDescent="0.3">
      <c r="E116">
        <f>SUM(E113:E115)</f>
        <v>120</v>
      </c>
      <c r="I116">
        <f>SUM(I113:I115)</f>
        <v>96</v>
      </c>
    </row>
    <row r="117" spans="1:9" x14ac:dyDescent="0.3">
      <c r="B117" s="167" t="s">
        <v>225</v>
      </c>
    </row>
    <row r="118" spans="1:9" x14ac:dyDescent="0.3">
      <c r="A118">
        <v>20</v>
      </c>
      <c r="B118" s="157" t="s">
        <v>233</v>
      </c>
    </row>
    <row r="119" spans="1:9" x14ac:dyDescent="0.3">
      <c r="B119" s="157" t="s">
        <v>345</v>
      </c>
    </row>
    <row r="120" spans="1:9" x14ac:dyDescent="0.3">
      <c r="B120" s="157" t="s">
        <v>346</v>
      </c>
    </row>
    <row r="121" spans="1:9" x14ac:dyDescent="0.3">
      <c r="B121" s="157" t="s">
        <v>360</v>
      </c>
    </row>
    <row r="122" spans="1:9" x14ac:dyDescent="0.3">
      <c r="B122" s="157" t="s">
        <v>361</v>
      </c>
    </row>
    <row r="124" spans="1:9" x14ac:dyDescent="0.3">
      <c r="A124">
        <v>21</v>
      </c>
      <c r="B124" s="157" t="s">
        <v>87</v>
      </c>
    </row>
    <row r="125" spans="1:9" x14ac:dyDescent="0.3">
      <c r="B125" s="157" t="s">
        <v>88</v>
      </c>
    </row>
    <row r="126" spans="1:9" x14ac:dyDescent="0.3">
      <c r="B126" s="157" t="s">
        <v>336</v>
      </c>
    </row>
    <row r="127" spans="1:9" ht="6" customHeight="1" x14ac:dyDescent="0.3"/>
    <row r="128" spans="1:9" x14ac:dyDescent="0.3">
      <c r="A128">
        <v>22</v>
      </c>
      <c r="C128" s="7" t="s">
        <v>59</v>
      </c>
      <c r="D128" s="8"/>
      <c r="E128" s="8"/>
      <c r="F128" s="7" t="s">
        <v>352</v>
      </c>
      <c r="G128" s="9" t="s">
        <v>60</v>
      </c>
      <c r="H128" s="7" t="s">
        <v>61</v>
      </c>
    </row>
    <row r="129" spans="1:8" x14ac:dyDescent="0.3">
      <c r="C129" t="s">
        <v>64</v>
      </c>
      <c r="D129" s="3"/>
      <c r="F129" s="2">
        <v>0.1</v>
      </c>
      <c r="G129" s="11">
        <v>47</v>
      </c>
      <c r="H129" s="4">
        <f>F129*G129</f>
        <v>4.7</v>
      </c>
    </row>
    <row r="130" spans="1:8" x14ac:dyDescent="0.3">
      <c r="C130" t="s">
        <v>65</v>
      </c>
      <c r="D130" s="3"/>
      <c r="F130" s="2">
        <v>0.1</v>
      </c>
      <c r="G130" s="11">
        <v>44</v>
      </c>
      <c r="H130" s="4">
        <f>F130*G130</f>
        <v>4.4000000000000004</v>
      </c>
    </row>
    <row r="131" spans="1:8" x14ac:dyDescent="0.3">
      <c r="C131" t="s">
        <v>57</v>
      </c>
      <c r="F131" s="2">
        <v>0.1</v>
      </c>
      <c r="G131" s="4">
        <v>47</v>
      </c>
      <c r="H131" s="4">
        <f t="shared" ref="H131:H138" si="1">F131*G131</f>
        <v>4.7</v>
      </c>
    </row>
    <row r="132" spans="1:8" x14ac:dyDescent="0.3">
      <c r="C132" t="s">
        <v>58</v>
      </c>
      <c r="F132" s="2">
        <v>0.1</v>
      </c>
      <c r="G132" s="4">
        <v>44</v>
      </c>
      <c r="H132" s="4">
        <f t="shared" si="1"/>
        <v>4.4000000000000004</v>
      </c>
    </row>
    <row r="133" spans="1:8" x14ac:dyDescent="0.3">
      <c r="C133" t="s">
        <v>62</v>
      </c>
      <c r="F133" s="2">
        <v>0.8</v>
      </c>
      <c r="G133" s="4">
        <v>47</v>
      </c>
      <c r="H133" s="4">
        <f t="shared" si="1"/>
        <v>37.6</v>
      </c>
    </row>
    <row r="134" spans="1:8" x14ac:dyDescent="0.3">
      <c r="C134" s="26" t="s">
        <v>63</v>
      </c>
      <c r="D134" s="26"/>
      <c r="E134" s="26"/>
      <c r="F134" s="34">
        <v>0.8</v>
      </c>
      <c r="G134" s="23">
        <v>44</v>
      </c>
      <c r="H134" s="23">
        <f t="shared" si="1"/>
        <v>35.200000000000003</v>
      </c>
    </row>
    <row r="135" spans="1:8" x14ac:dyDescent="0.3">
      <c r="C135" s="35" t="s">
        <v>89</v>
      </c>
      <c r="D135" s="26"/>
      <c r="E135" s="26"/>
      <c r="F135" s="34">
        <v>0.1</v>
      </c>
      <c r="G135" s="23">
        <v>47</v>
      </c>
      <c r="H135" s="23">
        <f t="shared" si="1"/>
        <v>4.7</v>
      </c>
    </row>
    <row r="136" spans="1:8" x14ac:dyDescent="0.3">
      <c r="C136" s="35" t="s">
        <v>90</v>
      </c>
      <c r="D136" s="26"/>
      <c r="E136" s="26"/>
      <c r="F136" s="34">
        <v>0.25</v>
      </c>
      <c r="G136" s="23">
        <v>47</v>
      </c>
      <c r="H136" s="23">
        <f t="shared" si="1"/>
        <v>11.75</v>
      </c>
    </row>
    <row r="137" spans="1:8" x14ac:dyDescent="0.3">
      <c r="C137" s="35" t="s">
        <v>91</v>
      </c>
      <c r="D137" s="26"/>
      <c r="E137" s="26"/>
      <c r="F137" s="34">
        <v>0.5</v>
      </c>
      <c r="G137" s="23">
        <v>47</v>
      </c>
      <c r="H137" s="23">
        <f t="shared" si="1"/>
        <v>23.5</v>
      </c>
    </row>
    <row r="138" spans="1:8" x14ac:dyDescent="0.3">
      <c r="C138" s="36" t="s">
        <v>92</v>
      </c>
      <c r="D138" s="8"/>
      <c r="E138" s="8"/>
      <c r="F138" s="10">
        <v>0.45</v>
      </c>
      <c r="G138" s="12">
        <v>47</v>
      </c>
      <c r="H138" s="12">
        <f t="shared" si="1"/>
        <v>21.150000000000002</v>
      </c>
    </row>
    <row r="139" spans="1:8" x14ac:dyDescent="0.3">
      <c r="G139" s="6" t="s">
        <v>27</v>
      </c>
      <c r="H139" s="13">
        <f>SUM(H129:H138)</f>
        <v>152.1</v>
      </c>
    </row>
    <row r="140" spans="1:8" x14ac:dyDescent="0.3">
      <c r="B140" s="167" t="s">
        <v>347</v>
      </c>
    </row>
    <row r="141" spans="1:8" x14ac:dyDescent="0.3">
      <c r="B141" s="167" t="s">
        <v>223</v>
      </c>
    </row>
    <row r="142" spans="1:8" x14ac:dyDescent="0.3">
      <c r="B142" s="167"/>
    </row>
    <row r="143" spans="1:8" x14ac:dyDescent="0.3">
      <c r="A143">
        <v>23</v>
      </c>
      <c r="B143" s="157" t="s">
        <v>93</v>
      </c>
    </row>
    <row r="144" spans="1:8" x14ac:dyDescent="0.3">
      <c r="B144" s="157" t="s">
        <v>355</v>
      </c>
    </row>
    <row r="146" spans="1:2" x14ac:dyDescent="0.3">
      <c r="A146">
        <v>24</v>
      </c>
      <c r="B146" s="157" t="s">
        <v>94</v>
      </c>
    </row>
    <row r="147" spans="1:2" x14ac:dyDescent="0.3">
      <c r="B147" s="157" t="s">
        <v>337</v>
      </c>
    </row>
    <row r="148" spans="1:2" x14ac:dyDescent="0.3">
      <c r="B148" s="157" t="s">
        <v>95</v>
      </c>
    </row>
    <row r="150" spans="1:2" x14ac:dyDescent="0.3">
      <c r="A150">
        <v>25</v>
      </c>
      <c r="B150" s="157" t="s">
        <v>96</v>
      </c>
    </row>
    <row r="151" spans="1:2" x14ac:dyDescent="0.3">
      <c r="B151" s="157" t="s">
        <v>338</v>
      </c>
    </row>
    <row r="152" spans="1:2" x14ac:dyDescent="0.3">
      <c r="B152" s="157" t="s">
        <v>339</v>
      </c>
    </row>
    <row r="153" spans="1:2" x14ac:dyDescent="0.3">
      <c r="B153" s="157" t="s">
        <v>340</v>
      </c>
    </row>
    <row r="154" spans="1:2" x14ac:dyDescent="0.3">
      <c r="B154" s="157" t="s">
        <v>578</v>
      </c>
    </row>
    <row r="155" spans="1:2" x14ac:dyDescent="0.3">
      <c r="B155" s="157" t="s">
        <v>341</v>
      </c>
    </row>
    <row r="156" spans="1:2" x14ac:dyDescent="0.3">
      <c r="B156" s="157" t="s">
        <v>342</v>
      </c>
    </row>
  </sheetData>
  <sheetProtection password="C853" sheet="1" objects="1" scenarios="1"/>
  <pageMargins left="0.7" right="0.3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Carteret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+Sheet1!B17</f>
        <v>54</v>
      </c>
      <c r="D3" s="41"/>
      <c r="E3" s="42"/>
      <c r="F3" s="42"/>
      <c r="G3" s="154">
        <f>C3</f>
        <v>54</v>
      </c>
      <c r="H3" s="146"/>
      <c r="I3" s="146"/>
      <c r="J3" s="154">
        <f>ROUNDUP(C3*0.25,0)</f>
        <v>14</v>
      </c>
      <c r="K3" s="146"/>
      <c r="L3" s="146"/>
      <c r="M3" s="154">
        <f>ROUNDUP(G3*1.1,0)</f>
        <v>60</v>
      </c>
      <c r="N3" s="146"/>
      <c r="O3" s="146"/>
      <c r="P3" s="154">
        <f>ROUNDUP(J3*1.1,0)</f>
        <v>16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Caswell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+Sheet1!B18</f>
        <v>23</v>
      </c>
      <c r="D3" s="41"/>
      <c r="E3" s="42"/>
      <c r="F3" s="42"/>
      <c r="G3" s="154">
        <f>C3</f>
        <v>23</v>
      </c>
      <c r="H3" s="146"/>
      <c r="I3" s="146"/>
      <c r="J3" s="154">
        <f>ROUNDUP(C3*0.25,0)</f>
        <v>6</v>
      </c>
      <c r="K3" s="146"/>
      <c r="L3" s="146"/>
      <c r="M3" s="154">
        <f>ROUNDUP(G3*1.1,0)</f>
        <v>26</v>
      </c>
      <c r="N3" s="146"/>
      <c r="O3" s="146"/>
      <c r="P3" s="154">
        <f>ROUNDUP(J3*1.1,0)</f>
        <v>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Catawba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+Sheet1!B19</f>
        <v>135</v>
      </c>
      <c r="D3" s="41"/>
      <c r="E3" s="42"/>
      <c r="F3" s="42"/>
      <c r="G3" s="154">
        <f>C3</f>
        <v>135</v>
      </c>
      <c r="H3" s="146"/>
      <c r="I3" s="146"/>
      <c r="J3" s="154">
        <f>ROUNDUP(C3*0.25,0)</f>
        <v>34</v>
      </c>
      <c r="K3" s="146"/>
      <c r="L3" s="146"/>
      <c r="M3" s="154">
        <f>ROUNDUP(G3*1.1,0)</f>
        <v>149</v>
      </c>
      <c r="N3" s="146"/>
      <c r="O3" s="146"/>
      <c r="P3" s="154">
        <f>ROUNDUP(J3*1.1,0)</f>
        <v>38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Chatham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+Sheet1!B20</f>
        <v>25</v>
      </c>
      <c r="D3" s="41"/>
      <c r="E3" s="42"/>
      <c r="F3" s="42"/>
      <c r="G3" s="154">
        <f>C3</f>
        <v>25</v>
      </c>
      <c r="H3" s="146"/>
      <c r="I3" s="146"/>
      <c r="J3" s="154">
        <f>ROUNDUP(C3*0.25,0)</f>
        <v>7</v>
      </c>
      <c r="K3" s="146"/>
      <c r="L3" s="146"/>
      <c r="M3" s="154">
        <f>ROUNDUP(G3*1.1,0)</f>
        <v>28</v>
      </c>
      <c r="N3" s="146"/>
      <c r="O3" s="146"/>
      <c r="P3" s="154">
        <f>ROUNDUP(J3*1.1,0)</f>
        <v>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Cherokee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+Sheet1!B21</f>
        <v>19</v>
      </c>
      <c r="D3" s="41"/>
      <c r="E3" s="42"/>
      <c r="F3" s="42"/>
      <c r="G3" s="154">
        <f>C3</f>
        <v>19</v>
      </c>
      <c r="H3" s="146"/>
      <c r="I3" s="146"/>
      <c r="J3" s="154">
        <f>ROUNDUP(C3*0.25,0)</f>
        <v>5</v>
      </c>
      <c r="K3" s="146"/>
      <c r="L3" s="146"/>
      <c r="M3" s="154">
        <f>ROUNDUP(G3*1.1,0)</f>
        <v>21</v>
      </c>
      <c r="N3" s="146"/>
      <c r="O3" s="146"/>
      <c r="P3" s="154">
        <f>ROUNDUP(J3*1.1,0)</f>
        <v>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Chowan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+Sheet1!B22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Clay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+Sheet1!B23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Cleveland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+Sheet1!B24</f>
        <v>139</v>
      </c>
      <c r="D3" s="41"/>
      <c r="E3" s="42"/>
      <c r="F3" s="42"/>
      <c r="G3" s="154">
        <f>C3</f>
        <v>139</v>
      </c>
      <c r="H3" s="146"/>
      <c r="I3" s="146"/>
      <c r="J3" s="154">
        <f>ROUNDUP(C3*0.25,0)</f>
        <v>35</v>
      </c>
      <c r="K3" s="146"/>
      <c r="L3" s="146"/>
      <c r="M3" s="154">
        <f>ROUNDUP(G3*1.1,0)</f>
        <v>153</v>
      </c>
      <c r="N3" s="146"/>
      <c r="O3" s="146"/>
      <c r="P3" s="154">
        <f>ROUNDUP(J3*1.1,0)</f>
        <v>39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Columbus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+Sheet1!B25</f>
        <v>40</v>
      </c>
      <c r="D3" s="41"/>
      <c r="E3" s="42"/>
      <c r="F3" s="42"/>
      <c r="G3" s="154">
        <f>C3</f>
        <v>40</v>
      </c>
      <c r="H3" s="146"/>
      <c r="I3" s="146"/>
      <c r="J3" s="154">
        <f>ROUNDUP(C3*0.25,0)</f>
        <v>10</v>
      </c>
      <c r="K3" s="146"/>
      <c r="L3" s="146"/>
      <c r="M3" s="154">
        <f>ROUNDUP(G3*1.1,0)</f>
        <v>44</v>
      </c>
      <c r="N3" s="146"/>
      <c r="O3" s="146"/>
      <c r="P3" s="154">
        <f>ROUNDUP(J3*1.1,0)</f>
        <v>11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Craven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+Sheet1!B26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9.109375" style="37" customWidth="1"/>
    <col min="3" max="3" width="8.6640625" style="37" customWidth="1"/>
    <col min="4" max="4" width="11" style="37" bestFit="1" customWidth="1"/>
    <col min="5" max="5" width="1.44140625" style="37" customWidth="1"/>
    <col min="6" max="6" width="7.441406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0.88671875" style="37" customWidth="1"/>
    <col min="11" max="11" width="0.88671875" style="37" customWidth="1"/>
    <col min="12" max="12" width="6.44140625" style="37" customWidth="1"/>
    <col min="13" max="13" width="12" style="37" customWidth="1"/>
    <col min="14" max="14" width="1.5546875" style="37" customWidth="1"/>
    <col min="15" max="15" width="6.6640625" style="37" bestFit="1" customWidth="1"/>
    <col min="16" max="16" width="11.10937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Example Sheet</v>
      </c>
      <c r="D1" s="170"/>
      <c r="E1" s="172" t="s">
        <v>362</v>
      </c>
      <c r="G1" s="255" t="s">
        <v>363</v>
      </c>
      <c r="H1" s="255"/>
      <c r="I1" s="255"/>
      <c r="J1" s="255"/>
      <c r="K1" s="255"/>
      <c r="L1" s="255"/>
      <c r="M1" s="255"/>
      <c r="N1" s="184" t="s">
        <v>367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252</v>
      </c>
      <c r="N2" s="105"/>
      <c r="O2" s="105"/>
      <c r="P2" s="104" t="s">
        <v>6</v>
      </c>
    </row>
    <row r="3" spans="2:16" ht="12.75" x14ac:dyDescent="0.2">
      <c r="B3" s="39" t="s">
        <v>7</v>
      </c>
      <c r="C3" s="156">
        <v>106</v>
      </c>
      <c r="D3" s="41"/>
      <c r="E3" s="42"/>
      <c r="F3" s="42"/>
      <c r="G3" s="154">
        <f>C3</f>
        <v>106</v>
      </c>
      <c r="H3" s="146"/>
      <c r="I3" s="146"/>
      <c r="J3" s="154">
        <f>ROUNDUP(C3*0.25,0)</f>
        <v>27</v>
      </c>
      <c r="K3" s="146"/>
      <c r="L3" s="146"/>
      <c r="M3" s="154">
        <f>ROUNDUP(G3*1.1,0)</f>
        <v>117</v>
      </c>
      <c r="N3" s="146"/>
      <c r="O3" s="146"/>
      <c r="P3" s="154">
        <f>ROUNDUP(J3*1.1,0)</f>
        <v>30</v>
      </c>
    </row>
    <row r="4" spans="2:16" ht="12.75" x14ac:dyDescent="0.2">
      <c r="B4" s="44" t="s">
        <v>8</v>
      </c>
      <c r="C4" s="45"/>
      <c r="D4" s="45"/>
      <c r="E4" s="46"/>
      <c r="F4" s="46"/>
      <c r="G4" s="47">
        <f>ROUNDUP(G3/G7,0)</f>
        <v>8</v>
      </c>
      <c r="H4" s="46"/>
      <c r="I4" s="46"/>
      <c r="J4" s="47">
        <f>ROUNDUP(J3/J7,0)</f>
        <v>2</v>
      </c>
      <c r="K4" s="46"/>
      <c r="L4" s="46"/>
      <c r="M4" s="47">
        <f>ROUNDUP(M3/M7,0)</f>
        <v>8</v>
      </c>
      <c r="N4" s="46"/>
      <c r="O4" s="46"/>
      <c r="P4" s="47">
        <f>ROUNDUP(P3/P7,0)</f>
        <v>2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>
        <v>24</v>
      </c>
      <c r="H6" s="43"/>
      <c r="I6" s="43"/>
      <c r="J6" s="48">
        <v>24</v>
      </c>
      <c r="K6" s="43"/>
      <c r="L6" s="43"/>
      <c r="M6" s="251">
        <v>6</v>
      </c>
      <c r="N6" s="43"/>
      <c r="O6" s="43"/>
      <c r="P6" s="251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>
        <v>15</v>
      </c>
      <c r="H7" s="50"/>
      <c r="I7" s="50"/>
      <c r="J7" s="48">
        <v>15</v>
      </c>
      <c r="K7" s="50"/>
      <c r="L7" s="50"/>
      <c r="M7" s="48">
        <v>15</v>
      </c>
      <c r="N7" s="50"/>
      <c r="O7" s="50"/>
      <c r="P7" s="48">
        <v>15</v>
      </c>
    </row>
    <row r="8" spans="2:16" ht="12.75" x14ac:dyDescent="0.2">
      <c r="B8" s="44" t="s">
        <v>107</v>
      </c>
      <c r="C8" s="46"/>
      <c r="D8" s="46"/>
      <c r="E8" s="46"/>
      <c r="F8" s="46"/>
      <c r="G8" s="51">
        <v>47</v>
      </c>
      <c r="H8" s="46"/>
      <c r="I8" s="46"/>
      <c r="J8" s="52">
        <v>44</v>
      </c>
      <c r="K8" s="46"/>
      <c r="L8" s="46"/>
      <c r="M8" s="52">
        <v>20</v>
      </c>
      <c r="N8" s="46"/>
      <c r="O8" s="46"/>
      <c r="P8" s="52">
        <v>38</v>
      </c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>
        <v>8</v>
      </c>
      <c r="H10" s="43"/>
      <c r="I10" s="43"/>
      <c r="J10" s="131">
        <f>IF(J11/J7&lt;1,1,J11/J7)</f>
        <v>1.8</v>
      </c>
      <c r="K10" s="43"/>
      <c r="L10" s="43"/>
      <c r="M10" s="131">
        <f>(M11/M7)</f>
        <v>7.8</v>
      </c>
      <c r="N10" s="43"/>
      <c r="O10" s="43"/>
      <c r="P10" s="131">
        <f>IF(P11/P7&lt;1,1,P11/P7)</f>
        <v>2</v>
      </c>
    </row>
    <row r="11" spans="2:16" ht="13.5" thickBot="1" x14ac:dyDescent="0.25">
      <c r="B11" s="44" t="s">
        <v>105</v>
      </c>
      <c r="C11" s="110">
        <f>G11+ROUNDUP(G11*0.1,0)+ROUNDUP(G11*0.025,0)</f>
        <v>120</v>
      </c>
      <c r="D11" s="111" t="s">
        <v>84</v>
      </c>
      <c r="E11" s="46"/>
      <c r="F11" s="99"/>
      <c r="G11" s="153">
        <f>IF(G10*G7&gt;C3,C3,G10*G7)</f>
        <v>106</v>
      </c>
      <c r="H11" s="44"/>
      <c r="I11" s="99"/>
      <c r="J11" s="153">
        <f>ROUNDUP(G11*0.25,0)</f>
        <v>27</v>
      </c>
      <c r="K11" s="44"/>
      <c r="L11" s="99"/>
      <c r="M11" s="153">
        <f>ROUNDUP(G11*1.1,0)</f>
        <v>117</v>
      </c>
      <c r="N11" s="44"/>
      <c r="O11" s="99"/>
      <c r="P11" s="108">
        <f>ROUNDUP(J11*1.1,0)</f>
        <v>30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14040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5100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4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>
        <f>(G10)/(G4)</f>
        <v>1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>
        <f>IF(G16&gt;0.995,((G13+G14)*((G15/8)+H16)),((G13+G14)*((G15/8))))</f>
        <v>11484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104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498.20000000000005</v>
      </c>
      <c r="H21" s="129"/>
      <c r="I21" s="70">
        <v>1</v>
      </c>
      <c r="J21" s="56">
        <f>(D21*J8)*(I21*J11)</f>
        <v>118.80000000000001</v>
      </c>
      <c r="K21" s="129"/>
      <c r="L21" s="70">
        <v>1</v>
      </c>
      <c r="M21" s="56">
        <f>(D21*M8)*ROUNDUP((L21*(M11-G11)),0)</f>
        <v>22</v>
      </c>
      <c r="N21" s="129"/>
      <c r="O21" s="70">
        <v>1</v>
      </c>
      <c r="P21" s="56">
        <f>(D21*P8)*ROUNDUP((O21*(P11-J11)),0)</f>
        <v>11.4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498.20000000000005</v>
      </c>
      <c r="H22" s="129"/>
      <c r="I22" s="72">
        <v>1</v>
      </c>
      <c r="J22" s="56">
        <f>(D22*J8)*(I22*J11)</f>
        <v>118.80000000000001</v>
      </c>
      <c r="K22" s="129"/>
      <c r="L22" s="72">
        <v>1</v>
      </c>
      <c r="M22" s="56">
        <f>(D22*M8)*(L22*M11)</f>
        <v>234</v>
      </c>
      <c r="N22" s="129"/>
      <c r="O22" s="72">
        <v>1</v>
      </c>
      <c r="P22" s="56">
        <f>(D22*P8)*(O22*P11)</f>
        <v>114.00000000000001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3985.6000000000004</v>
      </c>
      <c r="H23" s="129"/>
      <c r="I23" s="72">
        <v>1</v>
      </c>
      <c r="J23" s="56">
        <f>(D23*J8)*(I23*J11)</f>
        <v>950.40000000000009</v>
      </c>
      <c r="K23" s="129"/>
      <c r="L23" s="72">
        <v>1</v>
      </c>
      <c r="M23" s="56">
        <f>(D23*M8)*(L23*M11)</f>
        <v>1872</v>
      </c>
      <c r="N23" s="129"/>
      <c r="O23" s="72">
        <v>1</v>
      </c>
      <c r="P23" s="56">
        <f>(D23*P8)*(O23*P11)</f>
        <v>912.00000000000011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9964</v>
      </c>
      <c r="H24" s="129"/>
      <c r="I24" s="72">
        <v>1</v>
      </c>
      <c r="J24" s="56">
        <f>(D24*J8)*(I24*J11)</f>
        <v>2376</v>
      </c>
      <c r="K24" s="129"/>
      <c r="L24" s="72">
        <v>1</v>
      </c>
      <c r="M24" s="56">
        <f>(D24*M8)*(L24*M11)</f>
        <v>4680</v>
      </c>
      <c r="N24" s="129"/>
      <c r="O24" s="72">
        <v>1</v>
      </c>
      <c r="P24" s="56">
        <f>(D24*P8)*(O24*P11)</f>
        <v>2280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12455</v>
      </c>
      <c r="H25" s="129"/>
      <c r="I25" s="72">
        <v>1</v>
      </c>
      <c r="J25" s="56">
        <f>(D25*J8)*(I25*J11)</f>
        <v>2970</v>
      </c>
      <c r="K25" s="129"/>
      <c r="L25" s="72">
        <v>1</v>
      </c>
      <c r="M25" s="56">
        <f>(D25*M8)*(L25*M11)</f>
        <v>5850</v>
      </c>
      <c r="N25" s="129"/>
      <c r="O25" s="72">
        <v>1</v>
      </c>
      <c r="P25" s="56">
        <f>(D25*P8)*(O25*P11)</f>
        <v>2850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14946</v>
      </c>
      <c r="H26" s="129"/>
      <c r="I26" s="72">
        <v>1</v>
      </c>
      <c r="J26" s="56">
        <f>(D26*J8)*(I26*J11)</f>
        <v>3564</v>
      </c>
      <c r="K26" s="129"/>
      <c r="L26" s="72">
        <v>1</v>
      </c>
      <c r="M26" s="56">
        <f>(D26*M8)*(L26*M11)</f>
        <v>7020</v>
      </c>
      <c r="N26" s="129"/>
      <c r="O26" s="72">
        <v>1</v>
      </c>
      <c r="P26" s="56">
        <f>(D26*P8)*(O26*P11)</f>
        <v>3420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118.80000000000001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114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42347</v>
      </c>
      <c r="H28" s="78"/>
      <c r="I28" s="103" t="s">
        <v>27</v>
      </c>
      <c r="J28" s="94">
        <f>SUM(J21:J27)</f>
        <v>10216.799999999999</v>
      </c>
      <c r="K28" s="152"/>
      <c r="L28" s="103" t="s">
        <v>27</v>
      </c>
      <c r="M28" s="94">
        <f>SUM(M21:M27)</f>
        <v>19678</v>
      </c>
      <c r="N28" s="78"/>
      <c r="O28" s="103" t="s">
        <v>27</v>
      </c>
      <c r="P28" s="94">
        <f>SUM(P21:P27)</f>
        <v>9701.4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95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451.20000000000005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507.6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1410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 t="s">
        <v>20</v>
      </c>
      <c r="D35" s="83">
        <v>0.5</v>
      </c>
      <c r="E35" s="66"/>
      <c r="F35" s="67">
        <v>0.35</v>
      </c>
      <c r="G35" s="68">
        <f>IF(C35="Y",(D35*G8)*ROUNDUP((F35*C11),0),0)</f>
        <v>987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 t="s">
        <v>98</v>
      </c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 t="s">
        <v>20</v>
      </c>
      <c r="D37" s="83">
        <v>0.45</v>
      </c>
      <c r="E37" s="66"/>
      <c r="F37" s="67">
        <v>0.5</v>
      </c>
      <c r="G37" s="68">
        <f>IF(C37="Y",(D37*G8)*ROUNDUP((F37*C11),0),0)</f>
        <v>1269.0000000000002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4624.8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>
        <f>G17</f>
        <v>11484</v>
      </c>
    </row>
    <row r="41" spans="2:16" ht="12.75" x14ac:dyDescent="0.2">
      <c r="B41" s="53" t="s">
        <v>19</v>
      </c>
      <c r="C41" s="54"/>
      <c r="D41" s="56">
        <f>SUM(G21:G27)+SUM(J21:J27)+SUM(M21:M27)+SUM(P21:P27)</f>
        <v>81943.199999999997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4624.8</v>
      </c>
    </row>
    <row r="43" spans="2:16" ht="13.5" thickBot="1" x14ac:dyDescent="0.25">
      <c r="B43" s="85"/>
      <c r="C43" s="60" t="s">
        <v>35</v>
      </c>
      <c r="D43" s="86">
        <f>SUM(D40:D42)</f>
        <v>98052</v>
      </c>
    </row>
    <row r="44" spans="2:16" ht="13.5" thickBot="1" x14ac:dyDescent="0.25">
      <c r="B44" s="87" t="s">
        <v>106</v>
      </c>
      <c r="C44" s="168">
        <v>0.15</v>
      </c>
      <c r="D44" s="88">
        <f>(D40+D41+D42)*C44</f>
        <v>14707.8</v>
      </c>
      <c r="G44" s="239"/>
    </row>
    <row r="45" spans="2:16" ht="14.4" thickBot="1" x14ac:dyDescent="0.35">
      <c r="B45" s="53"/>
      <c r="C45" s="89" t="s">
        <v>27</v>
      </c>
      <c r="D45" s="90">
        <f>D43+D44</f>
        <v>112759.8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Cumberland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+Sheet1!B27</f>
        <v>245</v>
      </c>
      <c r="D3" s="41"/>
      <c r="E3" s="42"/>
      <c r="F3" s="42"/>
      <c r="G3" s="154">
        <f>C3</f>
        <v>245</v>
      </c>
      <c r="H3" s="146"/>
      <c r="I3" s="146"/>
      <c r="J3" s="154">
        <f>ROUNDUP(C3*0.25,0)</f>
        <v>62</v>
      </c>
      <c r="K3" s="146"/>
      <c r="L3" s="146"/>
      <c r="M3" s="154">
        <f>ROUNDUP(G3*1.1,0)</f>
        <v>270</v>
      </c>
      <c r="N3" s="146"/>
      <c r="O3" s="146"/>
      <c r="P3" s="154">
        <f>ROUNDUP(J3*1.1,0)</f>
        <v>69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Currituck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+Sheet1!B28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Dare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+Sheet1!B29</f>
        <v>30</v>
      </c>
      <c r="D3" s="41"/>
      <c r="E3" s="42"/>
      <c r="F3" s="42"/>
      <c r="G3" s="154">
        <f>C3</f>
        <v>30</v>
      </c>
      <c r="H3" s="146"/>
      <c r="I3" s="146"/>
      <c r="J3" s="154">
        <f>ROUNDUP(C3*0.25,0)</f>
        <v>8</v>
      </c>
      <c r="K3" s="146"/>
      <c r="L3" s="146"/>
      <c r="M3" s="154">
        <f>ROUNDUP(G3*1.1,0)</f>
        <v>33</v>
      </c>
      <c r="N3" s="146"/>
      <c r="O3" s="146"/>
      <c r="P3" s="154">
        <f>ROUNDUP(J3*1.1,0)</f>
        <v>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Davidson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+Sheet1!B30</f>
        <v>134</v>
      </c>
      <c r="D3" s="41"/>
      <c r="E3" s="42"/>
      <c r="F3" s="42"/>
      <c r="G3" s="154">
        <f>C3</f>
        <v>134</v>
      </c>
      <c r="H3" s="146"/>
      <c r="I3" s="146"/>
      <c r="J3" s="154">
        <f>ROUNDUP(C3*0.25,0)</f>
        <v>34</v>
      </c>
      <c r="K3" s="146"/>
      <c r="L3" s="146"/>
      <c r="M3" s="154">
        <f>ROUNDUP(G3*1.1,0)</f>
        <v>148</v>
      </c>
      <c r="N3" s="146"/>
      <c r="O3" s="146"/>
      <c r="P3" s="154">
        <f>ROUNDUP(J3*1.1,0)</f>
        <v>38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Davie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+Sheet1!B31</f>
        <v>17</v>
      </c>
      <c r="D3" s="41"/>
      <c r="E3" s="42"/>
      <c r="F3" s="42"/>
      <c r="G3" s="154">
        <f>C3</f>
        <v>17</v>
      </c>
      <c r="H3" s="146"/>
      <c r="I3" s="146"/>
      <c r="J3" s="154">
        <f>ROUNDUP(C3*0.25,0)</f>
        <v>5</v>
      </c>
      <c r="K3" s="146"/>
      <c r="L3" s="146"/>
      <c r="M3" s="154">
        <f>ROUNDUP(G3*1.1,0)</f>
        <v>19</v>
      </c>
      <c r="N3" s="146"/>
      <c r="O3" s="146"/>
      <c r="P3" s="154">
        <f>ROUNDUP(J3*1.1,0)</f>
        <v>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Duplin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+Sheet1!B32</f>
        <v>49</v>
      </c>
      <c r="D3" s="41"/>
      <c r="E3" s="42"/>
      <c r="F3" s="42"/>
      <c r="G3" s="154">
        <f>C3</f>
        <v>49</v>
      </c>
      <c r="H3" s="146"/>
      <c r="I3" s="146"/>
      <c r="J3" s="154">
        <f>ROUNDUP(C3*0.25,0)</f>
        <v>13</v>
      </c>
      <c r="K3" s="146"/>
      <c r="L3" s="146"/>
      <c r="M3" s="154">
        <f>ROUNDUP(G3*1.1,0)</f>
        <v>54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Durham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+Sheet1!B33</f>
        <v>238</v>
      </c>
      <c r="D3" s="41"/>
      <c r="E3" s="42"/>
      <c r="F3" s="42"/>
      <c r="G3" s="154">
        <f>C3</f>
        <v>238</v>
      </c>
      <c r="H3" s="146"/>
      <c r="I3" s="146"/>
      <c r="J3" s="154">
        <f>ROUNDUP(C3*0.25,0)</f>
        <v>60</v>
      </c>
      <c r="K3" s="146"/>
      <c r="L3" s="146"/>
      <c r="M3" s="154">
        <f>ROUNDUP(G3*1.1,0)</f>
        <v>262</v>
      </c>
      <c r="N3" s="146"/>
      <c r="O3" s="146"/>
      <c r="P3" s="154">
        <f>ROUNDUP(J3*1.1,0)</f>
        <v>66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Edgecombe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+Sheet1!B34</f>
        <v>68</v>
      </c>
      <c r="D3" s="41"/>
      <c r="E3" s="42"/>
      <c r="F3" s="42"/>
      <c r="G3" s="154">
        <f>C3</f>
        <v>68</v>
      </c>
      <c r="H3" s="146"/>
      <c r="I3" s="146"/>
      <c r="J3" s="154">
        <f>ROUNDUP(C3*0.25,0)</f>
        <v>17</v>
      </c>
      <c r="K3" s="146"/>
      <c r="L3" s="146"/>
      <c r="M3" s="154">
        <f>ROUNDUP(G3*1.1,0)</f>
        <v>75</v>
      </c>
      <c r="N3" s="146"/>
      <c r="O3" s="146"/>
      <c r="P3" s="154">
        <f>ROUNDUP(J3*1.1,0)</f>
        <v>19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254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Forsyth</v>
      </c>
      <c r="D1" s="170"/>
      <c r="E1" s="172" t="s">
        <v>366</v>
      </c>
      <c r="G1" s="256" t="s">
        <v>476</v>
      </c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+Sheet1!B35</f>
        <v>254</v>
      </c>
      <c r="D3" s="41"/>
      <c r="E3" s="42"/>
      <c r="F3" s="42"/>
      <c r="G3" s="154">
        <f>C3</f>
        <v>254</v>
      </c>
      <c r="H3" s="146"/>
      <c r="I3" s="146"/>
      <c r="J3" s="154">
        <f>ROUNDUP(C3*0.25,0)</f>
        <v>64</v>
      </c>
      <c r="K3" s="146"/>
      <c r="L3" s="146"/>
      <c r="M3" s="154">
        <f>ROUNDUP(G3*1.1,0)</f>
        <v>280</v>
      </c>
      <c r="N3" s="146"/>
      <c r="O3" s="146"/>
      <c r="P3" s="154">
        <f>ROUNDUP(J3*1.1,0)</f>
        <v>71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Franklin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+Sheet1!B36</f>
        <v>31</v>
      </c>
      <c r="D3" s="41"/>
      <c r="E3" s="42"/>
      <c r="F3" s="42"/>
      <c r="G3" s="154">
        <f>C3</f>
        <v>31</v>
      </c>
      <c r="H3" s="146"/>
      <c r="I3" s="146"/>
      <c r="J3" s="154">
        <f>ROUNDUP(C3*0.25,0)</f>
        <v>8</v>
      </c>
      <c r="K3" s="146"/>
      <c r="L3" s="146"/>
      <c r="M3" s="154">
        <f>ROUNDUP(G3*1.1,0)</f>
        <v>35</v>
      </c>
      <c r="N3" s="146"/>
      <c r="O3" s="146"/>
      <c r="P3" s="154">
        <f>ROUNDUP(J3*1.1,0)</f>
        <v>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workbookViewId="0">
      <selection activeCell="O40" sqref="O40"/>
    </sheetView>
  </sheetViews>
  <sheetFormatPr defaultColWidth="9.109375" defaultRowHeight="14.4" x14ac:dyDescent="0.3"/>
  <cols>
    <col min="1" max="1" width="0.88671875" style="231" customWidth="1"/>
    <col min="2" max="2" width="9.44140625" style="231" customWidth="1"/>
    <col min="3" max="3" width="11.6640625" style="237" bestFit="1" customWidth="1"/>
    <col min="4" max="4" width="10.88671875" style="237" customWidth="1"/>
    <col min="5" max="5" width="8.33203125" style="231" customWidth="1"/>
    <col min="6" max="6" width="10.88671875" style="231" bestFit="1" customWidth="1"/>
    <col min="7" max="7" width="10.109375" style="231" bestFit="1" customWidth="1"/>
    <col min="8" max="8" width="9.109375" style="231"/>
    <col min="9" max="9" width="22.33203125" style="231" customWidth="1"/>
    <col min="10" max="10" width="1.88671875" style="231" customWidth="1"/>
    <col min="11" max="11" width="8.33203125" style="231" customWidth="1"/>
    <col min="12" max="12" width="11.5546875" style="231" bestFit="1" customWidth="1"/>
    <col min="13" max="13" width="11.33203125" style="232" customWidth="1"/>
    <col min="14" max="14" width="9.33203125" style="233" bestFit="1" customWidth="1"/>
    <col min="15" max="15" width="9.109375" style="231"/>
    <col min="16" max="16" width="11.6640625" style="232" customWidth="1"/>
    <col min="17" max="19" width="9.109375" style="231"/>
    <col min="20" max="20" width="11.5546875" style="231" bestFit="1" customWidth="1"/>
    <col min="21" max="16384" width="9.109375" style="231"/>
  </cols>
  <sheetData>
    <row r="1" spans="2:19" s="191" customFormat="1" ht="15" x14ac:dyDescent="0.25">
      <c r="B1" s="191" t="s">
        <v>477</v>
      </c>
      <c r="C1" s="192"/>
      <c r="D1" s="192"/>
      <c r="K1" s="193" t="s">
        <v>521</v>
      </c>
      <c r="M1" s="194"/>
      <c r="N1" s="195"/>
      <c r="P1" s="194"/>
    </row>
    <row r="2" spans="2:19" s="191" customFormat="1" ht="15" x14ac:dyDescent="0.25">
      <c r="B2" s="191" t="s">
        <v>479</v>
      </c>
      <c r="C2" s="192"/>
      <c r="D2" s="192"/>
      <c r="J2" s="196"/>
      <c r="K2" s="191" t="s">
        <v>522</v>
      </c>
      <c r="M2" s="194"/>
      <c r="N2" s="195"/>
      <c r="P2" s="194"/>
    </row>
    <row r="3" spans="2:19" s="191" customFormat="1" ht="15" x14ac:dyDescent="0.25">
      <c r="B3" s="191" t="s">
        <v>481</v>
      </c>
      <c r="C3" s="192"/>
      <c r="D3" s="197"/>
      <c r="K3" s="191" t="s">
        <v>523</v>
      </c>
      <c r="M3" s="194"/>
      <c r="N3" s="195"/>
      <c r="P3" s="194"/>
    </row>
    <row r="4" spans="2:19" s="191" customFormat="1" ht="15" x14ac:dyDescent="0.25">
      <c r="B4" s="198" t="s">
        <v>483</v>
      </c>
      <c r="C4" s="192"/>
      <c r="D4" s="197"/>
      <c r="K4" s="191" t="s">
        <v>525</v>
      </c>
      <c r="M4" s="194"/>
      <c r="N4" s="195"/>
      <c r="P4" s="194"/>
    </row>
    <row r="5" spans="2:19" s="191" customFormat="1" ht="15" x14ac:dyDescent="0.25">
      <c r="C5" s="192"/>
      <c r="D5" s="192"/>
      <c r="L5" s="199" t="s">
        <v>493</v>
      </c>
      <c r="M5" s="200" t="s">
        <v>60</v>
      </c>
      <c r="N5" s="201" t="s">
        <v>107</v>
      </c>
      <c r="O5" s="202" t="s">
        <v>494</v>
      </c>
      <c r="P5" s="203" t="s">
        <v>352</v>
      </c>
      <c r="Q5" s="204" t="s">
        <v>495</v>
      </c>
      <c r="R5" s="205"/>
      <c r="S5" s="205"/>
    </row>
    <row r="6" spans="2:19" s="191" customFormat="1" ht="15" x14ac:dyDescent="0.25">
      <c r="B6" s="198" t="s">
        <v>486</v>
      </c>
      <c r="C6" s="192"/>
      <c r="D6" s="192"/>
      <c r="L6" s="198">
        <v>1</v>
      </c>
      <c r="M6" s="206">
        <f>D38/12</f>
        <v>1083.375</v>
      </c>
      <c r="N6" s="195">
        <v>1</v>
      </c>
      <c r="O6" s="191" t="s">
        <v>49</v>
      </c>
      <c r="P6" s="207">
        <f t="shared" ref="P6:P29" si="0">L6*M6*N6</f>
        <v>1083.375</v>
      </c>
      <c r="Q6" s="191" t="s">
        <v>496</v>
      </c>
    </row>
    <row r="7" spans="2:19" s="191" customFormat="1" ht="15" x14ac:dyDescent="0.25">
      <c r="B7" s="198" t="s">
        <v>488</v>
      </c>
      <c r="C7" s="192"/>
      <c r="D7" s="192"/>
      <c r="L7" s="185">
        <v>26</v>
      </c>
      <c r="M7" s="206">
        <f>E22</f>
        <v>55</v>
      </c>
      <c r="N7" s="195">
        <v>0.1</v>
      </c>
      <c r="O7" s="191" t="s">
        <v>497</v>
      </c>
      <c r="P7" s="194">
        <f t="shared" si="0"/>
        <v>143</v>
      </c>
      <c r="Q7" s="191" t="s">
        <v>498</v>
      </c>
    </row>
    <row r="8" spans="2:19" s="191" customFormat="1" ht="15" x14ac:dyDescent="0.25">
      <c r="B8" s="198" t="s">
        <v>490</v>
      </c>
      <c r="C8" s="192"/>
      <c r="D8" s="192"/>
      <c r="L8" s="185">
        <v>8</v>
      </c>
      <c r="M8" s="206">
        <f>E23</f>
        <v>47</v>
      </c>
      <c r="N8" s="195">
        <v>0.1</v>
      </c>
      <c r="O8" s="191" t="s">
        <v>497</v>
      </c>
      <c r="P8" s="194">
        <f t="shared" si="0"/>
        <v>37.6</v>
      </c>
      <c r="Q8" s="198" t="s">
        <v>526</v>
      </c>
    </row>
    <row r="9" spans="2:19" s="191" customFormat="1" ht="15" x14ac:dyDescent="0.25">
      <c r="B9" s="198" t="s">
        <v>492</v>
      </c>
      <c r="C9" s="192"/>
      <c r="D9" s="192"/>
      <c r="L9" s="185">
        <v>4</v>
      </c>
      <c r="M9" s="206">
        <f>E24</f>
        <v>25</v>
      </c>
      <c r="N9" s="195">
        <v>0.1</v>
      </c>
      <c r="O9" s="198" t="s">
        <v>497</v>
      </c>
      <c r="P9" s="194">
        <f t="shared" si="0"/>
        <v>10</v>
      </c>
      <c r="Q9" s="198" t="s">
        <v>527</v>
      </c>
    </row>
    <row r="10" spans="2:19" s="191" customFormat="1" ht="15" x14ac:dyDescent="0.25">
      <c r="B10" s="198"/>
      <c r="C10" s="192"/>
      <c r="D10" s="192"/>
      <c r="L10" s="185">
        <v>28</v>
      </c>
      <c r="M10" s="206">
        <f>E24</f>
        <v>25</v>
      </c>
      <c r="N10" s="195">
        <v>0.1</v>
      </c>
      <c r="O10" s="198" t="s">
        <v>497</v>
      </c>
      <c r="P10" s="194">
        <f t="shared" si="0"/>
        <v>70</v>
      </c>
      <c r="Q10" s="198" t="s">
        <v>528</v>
      </c>
    </row>
    <row r="11" spans="2:19" s="191" customFormat="1" ht="15" x14ac:dyDescent="0.25">
      <c r="B11" s="198"/>
      <c r="C11" s="192"/>
      <c r="D11" s="192"/>
      <c r="L11" s="185">
        <v>28</v>
      </c>
      <c r="M11" s="206">
        <f>E24</f>
        <v>25</v>
      </c>
      <c r="N11" s="195">
        <v>0.8</v>
      </c>
      <c r="O11" s="198" t="s">
        <v>497</v>
      </c>
      <c r="P11" s="194">
        <f t="shared" si="0"/>
        <v>560</v>
      </c>
      <c r="Q11" s="198" t="s">
        <v>529</v>
      </c>
    </row>
    <row r="12" spans="2:19" s="191" customFormat="1" ht="15" x14ac:dyDescent="0.25">
      <c r="B12" s="198"/>
      <c r="C12" s="192"/>
      <c r="D12" s="192"/>
      <c r="L12" s="185">
        <v>5</v>
      </c>
      <c r="M12" s="206">
        <f>E25</f>
        <v>30</v>
      </c>
      <c r="N12" s="195">
        <v>0.1</v>
      </c>
      <c r="O12" s="198" t="s">
        <v>497</v>
      </c>
      <c r="P12" s="194">
        <f t="shared" si="0"/>
        <v>15</v>
      </c>
      <c r="Q12" s="198" t="s">
        <v>531</v>
      </c>
    </row>
    <row r="13" spans="2:19" s="191" customFormat="1" ht="15" x14ac:dyDescent="0.25">
      <c r="B13" s="198" t="s">
        <v>500</v>
      </c>
      <c r="C13" s="192"/>
      <c r="D13" s="192"/>
      <c r="L13" s="185">
        <v>5</v>
      </c>
      <c r="M13" s="206">
        <f>E25</f>
        <v>30</v>
      </c>
      <c r="N13" s="195">
        <v>0.8</v>
      </c>
      <c r="O13" s="198" t="s">
        <v>497</v>
      </c>
      <c r="P13" s="194">
        <f t="shared" si="0"/>
        <v>120</v>
      </c>
      <c r="Q13" s="198" t="s">
        <v>532</v>
      </c>
    </row>
    <row r="14" spans="2:19" s="191" customFormat="1" ht="15" x14ac:dyDescent="0.25">
      <c r="B14" s="198" t="s">
        <v>502</v>
      </c>
      <c r="C14" s="192"/>
      <c r="D14" s="192"/>
      <c r="L14" s="185">
        <v>1</v>
      </c>
      <c r="M14" s="206">
        <f>E25</f>
        <v>30</v>
      </c>
      <c r="N14" s="195">
        <v>3</v>
      </c>
      <c r="O14" s="198" t="s">
        <v>497</v>
      </c>
      <c r="P14" s="194">
        <f t="shared" si="0"/>
        <v>90</v>
      </c>
      <c r="Q14" s="198" t="s">
        <v>533</v>
      </c>
    </row>
    <row r="15" spans="2:19" s="191" customFormat="1" ht="15" x14ac:dyDescent="0.25">
      <c r="B15" s="198" t="s">
        <v>504</v>
      </c>
      <c r="C15" s="192"/>
      <c r="D15" s="192"/>
      <c r="L15" s="185">
        <v>26</v>
      </c>
      <c r="M15" s="206">
        <f>E22</f>
        <v>55</v>
      </c>
      <c r="N15" s="195">
        <v>0.1</v>
      </c>
      <c r="O15" s="198" t="s">
        <v>497</v>
      </c>
      <c r="P15" s="194">
        <f t="shared" si="0"/>
        <v>143</v>
      </c>
      <c r="Q15" s="198" t="s">
        <v>499</v>
      </c>
    </row>
    <row r="16" spans="2:19" s="191" customFormat="1" ht="15" x14ac:dyDescent="0.25">
      <c r="B16" s="198"/>
      <c r="C16" s="192"/>
      <c r="D16" s="192"/>
      <c r="L16" s="185">
        <v>8</v>
      </c>
      <c r="M16" s="206">
        <f>E23</f>
        <v>47</v>
      </c>
      <c r="N16" s="195">
        <v>0.1</v>
      </c>
      <c r="O16" s="198" t="s">
        <v>497</v>
      </c>
      <c r="P16" s="194">
        <f t="shared" si="0"/>
        <v>37.6</v>
      </c>
      <c r="Q16" s="198" t="s">
        <v>534</v>
      </c>
    </row>
    <row r="17" spans="2:19" s="191" customFormat="1" ht="15" x14ac:dyDescent="0.25">
      <c r="B17" s="198" t="s">
        <v>568</v>
      </c>
      <c r="C17" s="192"/>
      <c r="D17" s="192"/>
      <c r="L17" s="185">
        <v>4</v>
      </c>
      <c r="M17" s="206">
        <f>E24</f>
        <v>25</v>
      </c>
      <c r="N17" s="195">
        <v>0.1</v>
      </c>
      <c r="O17" s="198" t="s">
        <v>497</v>
      </c>
      <c r="P17" s="194">
        <f t="shared" si="0"/>
        <v>10</v>
      </c>
      <c r="Q17" s="198" t="s">
        <v>528</v>
      </c>
    </row>
    <row r="18" spans="2:19" s="191" customFormat="1" ht="15" x14ac:dyDescent="0.25">
      <c r="B18" s="198" t="s">
        <v>569</v>
      </c>
      <c r="C18" s="192"/>
      <c r="D18" s="192"/>
      <c r="L18" s="185">
        <v>1</v>
      </c>
      <c r="M18" s="206">
        <f>E22</f>
        <v>55</v>
      </c>
      <c r="N18" s="195">
        <v>2.5</v>
      </c>
      <c r="O18" s="198" t="s">
        <v>497</v>
      </c>
      <c r="P18" s="194">
        <f t="shared" si="0"/>
        <v>137.5</v>
      </c>
      <c r="Q18" s="198" t="s">
        <v>505</v>
      </c>
    </row>
    <row r="19" spans="2:19" s="191" customFormat="1" ht="15" x14ac:dyDescent="0.25">
      <c r="B19" s="198" t="s">
        <v>570</v>
      </c>
      <c r="C19" s="192"/>
      <c r="D19" s="192"/>
      <c r="L19" s="185">
        <v>1</v>
      </c>
      <c r="M19" s="206">
        <f>E22</f>
        <v>55</v>
      </c>
      <c r="N19" s="195">
        <v>3</v>
      </c>
      <c r="O19" s="198" t="s">
        <v>497</v>
      </c>
      <c r="P19" s="194">
        <f t="shared" si="0"/>
        <v>165</v>
      </c>
      <c r="Q19" s="198" t="s">
        <v>509</v>
      </c>
    </row>
    <row r="20" spans="2:19" s="191" customFormat="1" ht="15" x14ac:dyDescent="0.25">
      <c r="B20" s="198"/>
      <c r="C20" s="192"/>
      <c r="D20" s="192"/>
      <c r="L20" s="185">
        <v>3</v>
      </c>
      <c r="M20" s="206">
        <f>E22</f>
        <v>55</v>
      </c>
      <c r="N20" s="195">
        <v>2</v>
      </c>
      <c r="O20" s="198" t="s">
        <v>497</v>
      </c>
      <c r="P20" s="194">
        <f t="shared" si="0"/>
        <v>330</v>
      </c>
      <c r="Q20" s="198" t="s">
        <v>503</v>
      </c>
    </row>
    <row r="21" spans="2:19" s="191" customFormat="1" ht="15" x14ac:dyDescent="0.25">
      <c r="B21" s="210" t="s">
        <v>510</v>
      </c>
      <c r="C21" s="211" t="s">
        <v>511</v>
      </c>
      <c r="D21" s="211"/>
      <c r="E21" s="193" t="s">
        <v>512</v>
      </c>
      <c r="L21" s="185">
        <v>26</v>
      </c>
      <c r="M21" s="206">
        <f>E22</f>
        <v>55</v>
      </c>
      <c r="N21" s="195">
        <v>0.8</v>
      </c>
      <c r="O21" s="198" t="s">
        <v>497</v>
      </c>
      <c r="P21" s="194">
        <f t="shared" si="0"/>
        <v>1144</v>
      </c>
      <c r="Q21" s="198" t="s">
        <v>501</v>
      </c>
    </row>
    <row r="22" spans="2:19" s="191" customFormat="1" ht="15" x14ac:dyDescent="0.25">
      <c r="B22" s="212" t="s">
        <v>0</v>
      </c>
      <c r="C22" s="186">
        <v>106</v>
      </c>
      <c r="D22" s="213"/>
      <c r="E22" s="187">
        <v>55</v>
      </c>
      <c r="L22" s="185">
        <v>8</v>
      </c>
      <c r="M22" s="206">
        <f>E23</f>
        <v>47</v>
      </c>
      <c r="N22" s="195">
        <v>0.8</v>
      </c>
      <c r="O22" s="198" t="s">
        <v>497</v>
      </c>
      <c r="P22" s="194">
        <f t="shared" si="0"/>
        <v>300.8</v>
      </c>
      <c r="Q22" s="198" t="s">
        <v>538</v>
      </c>
    </row>
    <row r="23" spans="2:19" s="191" customFormat="1" ht="15" x14ac:dyDescent="0.25">
      <c r="B23" s="212" t="s">
        <v>1</v>
      </c>
      <c r="C23" s="213">
        <f>ROUNDUP(C22*0.25,0)</f>
        <v>27</v>
      </c>
      <c r="D23" s="213"/>
      <c r="E23" s="187">
        <v>47</v>
      </c>
      <c r="L23" s="185">
        <v>4</v>
      </c>
      <c r="M23" s="206">
        <f>E24</f>
        <v>25</v>
      </c>
      <c r="N23" s="195">
        <v>0.8</v>
      </c>
      <c r="O23" s="198" t="s">
        <v>497</v>
      </c>
      <c r="P23" s="194">
        <f t="shared" si="0"/>
        <v>80</v>
      </c>
      <c r="Q23" s="198" t="s">
        <v>529</v>
      </c>
    </row>
    <row r="24" spans="2:19" s="191" customFormat="1" ht="15" x14ac:dyDescent="0.25">
      <c r="B24" s="212" t="s">
        <v>252</v>
      </c>
      <c r="C24" s="214">
        <f>ROUNDUP(C22*0.1,0)+C22</f>
        <v>117</v>
      </c>
      <c r="D24" s="213"/>
      <c r="E24" s="187">
        <v>25</v>
      </c>
      <c r="L24" s="185">
        <v>24</v>
      </c>
      <c r="M24" s="206">
        <f>E22</f>
        <v>55</v>
      </c>
      <c r="N24" s="195">
        <v>0.1</v>
      </c>
      <c r="O24" s="198" t="s">
        <v>100</v>
      </c>
      <c r="P24" s="194">
        <f t="shared" si="0"/>
        <v>132</v>
      </c>
      <c r="Q24" s="198" t="s">
        <v>539</v>
      </c>
    </row>
    <row r="25" spans="2:19" s="191" customFormat="1" ht="15" x14ac:dyDescent="0.25">
      <c r="B25" s="212" t="s">
        <v>517</v>
      </c>
      <c r="C25" s="213">
        <f>ROUNDUP(C22*0.025,0)+C23</f>
        <v>30</v>
      </c>
      <c r="D25" s="213"/>
      <c r="E25" s="187">
        <v>30</v>
      </c>
      <c r="L25" s="185">
        <v>27</v>
      </c>
      <c r="M25" s="206">
        <f>E22</f>
        <v>55</v>
      </c>
      <c r="N25" s="195">
        <v>0.1</v>
      </c>
      <c r="O25" s="198" t="s">
        <v>100</v>
      </c>
      <c r="P25" s="194">
        <f t="shared" si="0"/>
        <v>148.5</v>
      </c>
      <c r="Q25" s="198" t="s">
        <v>518</v>
      </c>
    </row>
    <row r="26" spans="2:19" s="191" customFormat="1" ht="15" x14ac:dyDescent="0.25">
      <c r="B26" s="198"/>
      <c r="C26" s="192"/>
      <c r="D26" s="192"/>
      <c r="E26" s="208"/>
      <c r="L26" s="185">
        <v>30</v>
      </c>
      <c r="M26" s="206">
        <f>E22</f>
        <v>55</v>
      </c>
      <c r="N26" s="195">
        <v>0.25</v>
      </c>
      <c r="O26" s="198" t="s">
        <v>100</v>
      </c>
      <c r="P26" s="194">
        <f t="shared" si="0"/>
        <v>412.5</v>
      </c>
      <c r="Q26" s="198" t="s">
        <v>31</v>
      </c>
    </row>
    <row r="27" spans="2:19" s="191" customFormat="1" ht="15" x14ac:dyDescent="0.25">
      <c r="B27" s="210" t="s">
        <v>519</v>
      </c>
      <c r="C27" s="192"/>
      <c r="D27" s="192"/>
      <c r="L27" s="185">
        <v>10</v>
      </c>
      <c r="M27" s="206">
        <f>E22</f>
        <v>55</v>
      </c>
      <c r="N27" s="195">
        <v>0.5</v>
      </c>
      <c r="O27" s="198" t="s">
        <v>100</v>
      </c>
      <c r="P27" s="194">
        <f t="shared" si="0"/>
        <v>275</v>
      </c>
      <c r="Q27" s="198" t="s">
        <v>32</v>
      </c>
    </row>
    <row r="28" spans="2:19" s="191" customFormat="1" ht="15" x14ac:dyDescent="0.25">
      <c r="B28" s="215"/>
      <c r="C28" s="216" t="s">
        <v>82</v>
      </c>
      <c r="D28" s="216" t="s">
        <v>10</v>
      </c>
      <c r="E28" s="217" t="s">
        <v>512</v>
      </c>
      <c r="F28" s="215" t="s">
        <v>48</v>
      </c>
      <c r="G28" s="218" t="s">
        <v>352</v>
      </c>
      <c r="L28" s="185">
        <v>25</v>
      </c>
      <c r="M28" s="206">
        <f>E22</f>
        <v>55</v>
      </c>
      <c r="N28" s="195">
        <v>0.35</v>
      </c>
      <c r="O28" s="198" t="s">
        <v>100</v>
      </c>
      <c r="P28" s="194">
        <f t="shared" si="0"/>
        <v>481.24999999999994</v>
      </c>
      <c r="Q28" s="198" t="s">
        <v>33</v>
      </c>
    </row>
    <row r="29" spans="2:19" s="191" customFormat="1" ht="15" x14ac:dyDescent="0.25">
      <c r="B29" s="198" t="s">
        <v>0</v>
      </c>
      <c r="C29" s="188">
        <v>15</v>
      </c>
      <c r="D29" s="188">
        <v>24</v>
      </c>
      <c r="E29" s="206">
        <f>E22</f>
        <v>55</v>
      </c>
      <c r="F29" s="219">
        <v>0.75</v>
      </c>
      <c r="G29" s="206">
        <f>C29*D29*E29*F29</f>
        <v>14850</v>
      </c>
      <c r="L29" s="185">
        <v>15</v>
      </c>
      <c r="M29" s="206">
        <f>E22</f>
        <v>55</v>
      </c>
      <c r="N29" s="195">
        <v>0.45</v>
      </c>
      <c r="O29" s="198" t="s">
        <v>100</v>
      </c>
      <c r="P29" s="194">
        <f t="shared" si="0"/>
        <v>371.25</v>
      </c>
      <c r="Q29" s="198" t="s">
        <v>34</v>
      </c>
    </row>
    <row r="30" spans="2:19" s="191" customFormat="1" ht="15" x14ac:dyDescent="0.25">
      <c r="B30" s="198" t="s">
        <v>1</v>
      </c>
      <c r="C30" s="188">
        <v>15</v>
      </c>
      <c r="D30" s="188">
        <v>24</v>
      </c>
      <c r="E30" s="206">
        <f>E23</f>
        <v>47</v>
      </c>
      <c r="F30" s="219">
        <v>0.25</v>
      </c>
      <c r="G30" s="206">
        <f>C30*D30*E30*F30</f>
        <v>4230</v>
      </c>
      <c r="L30" s="220">
        <v>1</v>
      </c>
      <c r="M30" s="236">
        <f>SUM(P6:P29)</f>
        <v>6297.375</v>
      </c>
      <c r="N30" s="238">
        <v>0.15</v>
      </c>
      <c r="O30" s="220" t="s">
        <v>520</v>
      </c>
      <c r="P30" s="221">
        <f>M30*N30</f>
        <v>944.60624999999993</v>
      </c>
      <c r="Q30" s="220" t="s">
        <v>550</v>
      </c>
      <c r="R30" s="205"/>
      <c r="S30" s="205"/>
    </row>
    <row r="31" spans="2:19" s="191" customFormat="1" ht="15" x14ac:dyDescent="0.25">
      <c r="B31" s="198" t="s">
        <v>252</v>
      </c>
      <c r="C31" s="188">
        <v>15</v>
      </c>
      <c r="D31" s="188">
        <v>6</v>
      </c>
      <c r="E31" s="206">
        <f t="shared" ref="E31:E32" si="1">E24</f>
        <v>25</v>
      </c>
      <c r="F31" s="219">
        <v>0.75</v>
      </c>
      <c r="G31" s="206">
        <f t="shared" ref="G31:G32" si="2">C31*D31*E31*F31</f>
        <v>1687.5</v>
      </c>
      <c r="M31" s="194"/>
      <c r="N31" s="195"/>
      <c r="P31" s="222">
        <f>SUM(P6:P30)</f>
        <v>7241.9812499999998</v>
      </c>
      <c r="Q31" s="198"/>
    </row>
    <row r="32" spans="2:19" s="191" customFormat="1" ht="15" x14ac:dyDescent="0.25">
      <c r="B32" s="220" t="s">
        <v>517</v>
      </c>
      <c r="C32" s="189">
        <v>15</v>
      </c>
      <c r="D32" s="189">
        <v>8</v>
      </c>
      <c r="E32" s="223">
        <f t="shared" si="1"/>
        <v>30</v>
      </c>
      <c r="F32" s="224">
        <v>0.25</v>
      </c>
      <c r="G32" s="223">
        <f t="shared" si="2"/>
        <v>900</v>
      </c>
      <c r="M32" s="194"/>
      <c r="N32" s="195"/>
      <c r="P32" s="222"/>
      <c r="Q32" s="198"/>
    </row>
    <row r="33" spans="2:19" s="191" customFormat="1" ht="15" x14ac:dyDescent="0.25">
      <c r="D33" s="192"/>
      <c r="G33" s="225">
        <f>SUM(G29:G32)</f>
        <v>21667.5</v>
      </c>
      <c r="M33" s="194"/>
      <c r="N33" s="195"/>
      <c r="P33" s="222"/>
      <c r="Q33" s="198"/>
    </row>
    <row r="34" spans="2:19" s="191" customFormat="1" ht="15" x14ac:dyDescent="0.25">
      <c r="B34" s="205"/>
      <c r="C34" s="205"/>
      <c r="D34" s="216"/>
      <c r="E34" s="210"/>
      <c r="F34" s="198"/>
      <c r="G34" s="226"/>
      <c r="M34" s="194"/>
      <c r="N34" s="195"/>
      <c r="P34" s="222"/>
      <c r="Q34" s="198"/>
    </row>
    <row r="35" spans="2:19" s="191" customFormat="1" ht="15" x14ac:dyDescent="0.25">
      <c r="B35" s="198" t="s">
        <v>524</v>
      </c>
      <c r="D35" s="188">
        <v>8</v>
      </c>
      <c r="E35" s="227"/>
      <c r="F35" s="198"/>
      <c r="G35" s="198"/>
      <c r="M35" s="194"/>
      <c r="N35" s="195"/>
      <c r="P35" s="222"/>
      <c r="Q35" s="198"/>
    </row>
    <row r="36" spans="2:19" s="191" customFormat="1" ht="15" x14ac:dyDescent="0.25">
      <c r="B36" s="191" t="s">
        <v>47</v>
      </c>
      <c r="D36" s="191">
        <f>IF(D35=1,1,IF(D35=2,2,IF(D35=3,3,IF(D35&gt;3,4))))</f>
        <v>4</v>
      </c>
      <c r="E36" s="198"/>
      <c r="F36" s="198"/>
      <c r="G36" s="198"/>
      <c r="M36" s="194"/>
      <c r="N36" s="195"/>
      <c r="P36" s="222"/>
      <c r="Q36" s="198"/>
    </row>
    <row r="37" spans="2:19" s="191" customFormat="1" ht="15" x14ac:dyDescent="0.25">
      <c r="B37" s="220" t="s">
        <v>18</v>
      </c>
      <c r="C37" s="205"/>
      <c r="D37" s="190">
        <v>1</v>
      </c>
      <c r="E37" s="198"/>
      <c r="F37" s="198"/>
      <c r="G37" s="198"/>
      <c r="M37" s="194"/>
      <c r="N37" s="195"/>
      <c r="P37" s="222"/>
      <c r="Q37" s="198"/>
    </row>
    <row r="38" spans="2:19" s="191" customFormat="1" ht="15" x14ac:dyDescent="0.25">
      <c r="B38" s="228" t="s">
        <v>49</v>
      </c>
      <c r="C38" s="229"/>
      <c r="D38" s="230">
        <f>IF(D37&gt;0.995,((G33)*((D36/8)+0.1)),((G33)*((D36/8))))</f>
        <v>13000.5</v>
      </c>
      <c r="E38" s="198"/>
      <c r="F38" s="198"/>
      <c r="G38" s="198"/>
      <c r="M38" s="194"/>
      <c r="N38" s="195"/>
      <c r="P38" s="222"/>
      <c r="Q38" s="198"/>
    </row>
    <row r="39" spans="2:19" s="191" customFormat="1" ht="15" x14ac:dyDescent="0.25">
      <c r="C39" s="192"/>
      <c r="D39" s="192"/>
      <c r="M39" s="194"/>
      <c r="N39" s="195"/>
      <c r="P39" s="222"/>
      <c r="Q39" s="198"/>
    </row>
    <row r="40" spans="2:19" s="191" customFormat="1" x14ac:dyDescent="0.3">
      <c r="C40" s="192"/>
      <c r="D40" s="192"/>
      <c r="M40" s="194"/>
      <c r="N40" s="195"/>
      <c r="P40" s="222"/>
      <c r="Q40" s="198"/>
    </row>
    <row r="41" spans="2:19" s="191" customFormat="1" x14ac:dyDescent="0.3">
      <c r="B41" s="198"/>
      <c r="C41" s="192"/>
      <c r="D41" s="206"/>
      <c r="M41" s="194"/>
      <c r="N41" s="195"/>
      <c r="P41" s="222"/>
      <c r="Q41" s="198"/>
    </row>
    <row r="42" spans="2:19" s="191" customFormat="1" x14ac:dyDescent="0.3">
      <c r="C42" s="192"/>
      <c r="D42" s="192"/>
      <c r="M42" s="194"/>
      <c r="N42" s="195"/>
      <c r="P42" s="222"/>
      <c r="Q42" s="198"/>
    </row>
    <row r="43" spans="2:19" s="191" customFormat="1" x14ac:dyDescent="0.3">
      <c r="C43" s="192"/>
      <c r="D43" s="192"/>
      <c r="M43" s="194"/>
      <c r="N43" s="195"/>
      <c r="P43" s="222"/>
      <c r="Q43" s="198"/>
    </row>
    <row r="44" spans="2:19" s="191" customFormat="1" x14ac:dyDescent="0.3">
      <c r="C44" s="192"/>
      <c r="D44" s="192"/>
      <c r="M44" s="194"/>
      <c r="N44" s="195"/>
      <c r="P44" s="222"/>
      <c r="Q44" s="198"/>
    </row>
    <row r="45" spans="2:19" s="191" customFormat="1" x14ac:dyDescent="0.3">
      <c r="C45" s="192"/>
      <c r="D45" s="192"/>
      <c r="M45" s="194"/>
      <c r="N45" s="195"/>
      <c r="P45" s="222"/>
      <c r="Q45" s="198"/>
    </row>
    <row r="46" spans="2:19" s="191" customFormat="1" x14ac:dyDescent="0.3">
      <c r="C46" s="197"/>
      <c r="D46" s="192"/>
      <c r="M46" s="194"/>
      <c r="N46" s="195"/>
      <c r="P46" s="222"/>
      <c r="Q46" s="198"/>
      <c r="S46" s="231"/>
    </row>
    <row r="47" spans="2:19" s="191" customFormat="1" x14ac:dyDescent="0.3">
      <c r="C47" s="192"/>
      <c r="D47" s="192"/>
      <c r="L47" s="231"/>
      <c r="M47" s="232"/>
      <c r="N47" s="233"/>
      <c r="O47" s="231"/>
      <c r="P47" s="232"/>
      <c r="Q47" s="231"/>
      <c r="R47" s="231"/>
      <c r="S47" s="231"/>
    </row>
    <row r="48" spans="2:19" s="191" customFormat="1" x14ac:dyDescent="0.3">
      <c r="B48" s="193" t="s">
        <v>535</v>
      </c>
      <c r="D48" s="194"/>
      <c r="E48" s="195"/>
      <c r="G48" s="194"/>
      <c r="K48" s="6" t="s">
        <v>551</v>
      </c>
      <c r="L48" s="234"/>
      <c r="M48" s="232"/>
      <c r="N48" s="233"/>
      <c r="O48" s="231"/>
      <c r="P48" s="232"/>
      <c r="Q48" s="231"/>
      <c r="R48" s="231"/>
      <c r="S48" s="231"/>
    </row>
    <row r="49" spans="2:20" s="191" customFormat="1" x14ac:dyDescent="0.3">
      <c r="B49" s="191" t="s">
        <v>536</v>
      </c>
      <c r="C49" s="194"/>
      <c r="D49" s="195"/>
      <c r="F49" s="194"/>
      <c r="K49" t="s">
        <v>552</v>
      </c>
      <c r="L49" s="231"/>
      <c r="M49" s="232"/>
      <c r="N49" s="233"/>
      <c r="O49" s="231"/>
      <c r="P49" s="232"/>
      <c r="Q49" s="231"/>
      <c r="R49" s="231"/>
      <c r="S49" s="231"/>
    </row>
    <row r="50" spans="2:20" s="191" customFormat="1" x14ac:dyDescent="0.3">
      <c r="B50" s="191" t="s">
        <v>537</v>
      </c>
      <c r="C50" s="194"/>
      <c r="D50" s="195"/>
      <c r="F50" s="194"/>
      <c r="K50" t="s">
        <v>553</v>
      </c>
      <c r="L50" s="231"/>
      <c r="M50" s="232"/>
      <c r="N50" s="233"/>
      <c r="O50" s="231"/>
      <c r="P50" s="232"/>
      <c r="Q50" s="231"/>
      <c r="R50" s="231"/>
      <c r="S50" s="231"/>
    </row>
    <row r="51" spans="2:20" s="191" customFormat="1" x14ac:dyDescent="0.3">
      <c r="C51" s="194"/>
      <c r="D51" s="195"/>
      <c r="F51" s="194"/>
      <c r="K51" t="s">
        <v>554</v>
      </c>
      <c r="L51" s="231"/>
      <c r="M51" s="232"/>
      <c r="N51" s="233"/>
      <c r="O51" s="231"/>
      <c r="P51" s="232"/>
      <c r="Q51" s="231"/>
      <c r="R51" s="231"/>
      <c r="S51" s="231"/>
    </row>
    <row r="52" spans="2:20" s="191" customFormat="1" x14ac:dyDescent="0.3">
      <c r="B52" s="199" t="s">
        <v>493</v>
      </c>
      <c r="C52" s="200" t="s">
        <v>60</v>
      </c>
      <c r="D52" s="201" t="s">
        <v>107</v>
      </c>
      <c r="E52" s="202" t="s">
        <v>494</v>
      </c>
      <c r="F52" s="203" t="s">
        <v>352</v>
      </c>
      <c r="G52" s="204" t="s">
        <v>495</v>
      </c>
      <c r="H52" s="205"/>
      <c r="I52" s="205"/>
      <c r="K52" t="s">
        <v>555</v>
      </c>
      <c r="L52" s="231"/>
      <c r="M52" s="232"/>
      <c r="N52" s="233"/>
      <c r="O52" s="231"/>
      <c r="P52" s="232"/>
      <c r="Q52" s="231"/>
      <c r="R52" s="231"/>
      <c r="S52" s="231"/>
    </row>
    <row r="53" spans="2:20" s="191" customFormat="1" x14ac:dyDescent="0.3">
      <c r="B53" s="198">
        <v>1</v>
      </c>
      <c r="C53" s="206">
        <f>D38/12</f>
        <v>1083.375</v>
      </c>
      <c r="D53" s="195">
        <v>1</v>
      </c>
      <c r="E53" s="191" t="s">
        <v>49</v>
      </c>
      <c r="F53" s="207">
        <f t="shared" ref="F53:F69" si="3">B53*C53*D53</f>
        <v>1083.375</v>
      </c>
      <c r="G53" s="191" t="s">
        <v>496</v>
      </c>
      <c r="K53" t="s">
        <v>556</v>
      </c>
      <c r="L53" s="231"/>
      <c r="M53" s="232"/>
      <c r="N53" s="233"/>
      <c r="O53" s="231"/>
      <c r="P53" s="232"/>
      <c r="Q53" s="231"/>
      <c r="R53" s="231"/>
      <c r="S53" s="231"/>
    </row>
    <row r="54" spans="2:20" s="191" customFormat="1" x14ac:dyDescent="0.3">
      <c r="B54" s="185">
        <v>30</v>
      </c>
      <c r="C54" s="206">
        <f>E22</f>
        <v>55</v>
      </c>
      <c r="D54" s="195">
        <v>0.1</v>
      </c>
      <c r="E54" s="191" t="s">
        <v>497</v>
      </c>
      <c r="F54" s="207">
        <f t="shared" si="3"/>
        <v>165</v>
      </c>
      <c r="G54" s="191" t="s">
        <v>498</v>
      </c>
      <c r="K54" t="s">
        <v>557</v>
      </c>
      <c r="L54" s="231"/>
      <c r="M54" s="232"/>
      <c r="N54" s="233"/>
      <c r="O54" s="231"/>
      <c r="P54" s="232"/>
      <c r="Q54" s="231"/>
      <c r="R54" s="231"/>
      <c r="S54" s="231"/>
    </row>
    <row r="55" spans="2:20" s="191" customFormat="1" x14ac:dyDescent="0.3">
      <c r="B55" s="185">
        <v>6</v>
      </c>
      <c r="C55" s="206">
        <f>E23</f>
        <v>47</v>
      </c>
      <c r="D55" s="195">
        <v>0.1</v>
      </c>
      <c r="E55" s="191" t="s">
        <v>497</v>
      </c>
      <c r="F55" s="207">
        <f t="shared" si="3"/>
        <v>28.200000000000003</v>
      </c>
      <c r="G55" s="198" t="s">
        <v>526</v>
      </c>
      <c r="K55" t="s">
        <v>558</v>
      </c>
      <c r="L55" s="231"/>
      <c r="M55" s="232"/>
      <c r="N55" s="233"/>
      <c r="O55" s="231"/>
      <c r="P55" s="232"/>
      <c r="Q55" s="231"/>
      <c r="R55" s="231"/>
      <c r="S55" s="231"/>
    </row>
    <row r="56" spans="2:20" s="191" customFormat="1" x14ac:dyDescent="0.3">
      <c r="B56" s="185">
        <v>2</v>
      </c>
      <c r="C56" s="206">
        <f>E24</f>
        <v>25</v>
      </c>
      <c r="D56" s="195">
        <v>0.1</v>
      </c>
      <c r="E56" s="191" t="s">
        <v>497</v>
      </c>
      <c r="F56" s="207">
        <f t="shared" si="3"/>
        <v>5</v>
      </c>
      <c r="G56" s="198" t="s">
        <v>527</v>
      </c>
      <c r="K56"/>
      <c r="L56" s="7" t="s">
        <v>493</v>
      </c>
      <c r="M56" s="240" t="s">
        <v>60</v>
      </c>
      <c r="N56" s="241" t="s">
        <v>107</v>
      </c>
      <c r="O56" s="7" t="s">
        <v>494</v>
      </c>
      <c r="P56" s="7" t="s">
        <v>352</v>
      </c>
      <c r="Q56" s="7" t="s">
        <v>495</v>
      </c>
      <c r="R56" s="231"/>
      <c r="S56" s="231"/>
    </row>
    <row r="57" spans="2:20" s="191" customFormat="1" x14ac:dyDescent="0.3">
      <c r="B57" s="185">
        <v>1</v>
      </c>
      <c r="C57" s="206">
        <f>E25</f>
        <v>30</v>
      </c>
      <c r="D57" s="195">
        <v>0.1</v>
      </c>
      <c r="E57" s="191" t="s">
        <v>497</v>
      </c>
      <c r="F57" s="207">
        <f t="shared" si="3"/>
        <v>3</v>
      </c>
      <c r="G57" s="198" t="s">
        <v>540</v>
      </c>
      <c r="L57">
        <v>1</v>
      </c>
      <c r="M57" s="206">
        <f>D38/12</f>
        <v>1083.375</v>
      </c>
      <c r="N57" s="1">
        <v>1</v>
      </c>
      <c r="O57" t="s">
        <v>49</v>
      </c>
      <c r="P57" s="4">
        <f>L57*M57*N57</f>
        <v>1083.375</v>
      </c>
      <c r="Q57" t="s">
        <v>496</v>
      </c>
      <c r="R57" s="231"/>
      <c r="S57" s="231"/>
    </row>
    <row r="58" spans="2:20" s="191" customFormat="1" x14ac:dyDescent="0.3">
      <c r="B58" s="185">
        <v>30</v>
      </c>
      <c r="C58" s="206">
        <f>E22</f>
        <v>55</v>
      </c>
      <c r="D58" s="195">
        <v>0.1</v>
      </c>
      <c r="E58" s="191" t="s">
        <v>497</v>
      </c>
      <c r="F58" s="207">
        <f t="shared" si="3"/>
        <v>165</v>
      </c>
      <c r="G58" s="198" t="s">
        <v>499</v>
      </c>
      <c r="L58" s="245">
        <v>4</v>
      </c>
      <c r="M58" s="243">
        <v>25</v>
      </c>
      <c r="N58" s="244">
        <v>2</v>
      </c>
      <c r="O58" s="242" t="s">
        <v>497</v>
      </c>
      <c r="P58" s="243">
        <f>L58*(M58*N58)</f>
        <v>200</v>
      </c>
      <c r="Q58" s="242" t="s">
        <v>548</v>
      </c>
      <c r="R58" s="231"/>
      <c r="S58" s="231"/>
    </row>
    <row r="59" spans="2:20" s="191" customFormat="1" x14ac:dyDescent="0.3">
      <c r="B59" s="185">
        <v>6</v>
      </c>
      <c r="C59" s="206">
        <f>E23</f>
        <v>47</v>
      </c>
      <c r="D59" s="195">
        <v>0.1</v>
      </c>
      <c r="E59" s="191" t="s">
        <v>497</v>
      </c>
      <c r="F59" s="207">
        <f t="shared" si="3"/>
        <v>28.200000000000003</v>
      </c>
      <c r="G59" s="198" t="s">
        <v>534</v>
      </c>
      <c r="L59" s="245">
        <v>8</v>
      </c>
      <c r="M59" s="243">
        <v>47</v>
      </c>
      <c r="N59" s="244">
        <v>2</v>
      </c>
      <c r="O59" s="242" t="s">
        <v>497</v>
      </c>
      <c r="P59" s="243">
        <f>L59*(M59*N59)</f>
        <v>752</v>
      </c>
      <c r="Q59" s="242" t="s">
        <v>547</v>
      </c>
      <c r="R59" s="231"/>
      <c r="S59" s="231"/>
      <c r="T59" s="235"/>
    </row>
    <row r="60" spans="2:20" s="191" customFormat="1" x14ac:dyDescent="0.3">
      <c r="B60" s="185">
        <v>2</v>
      </c>
      <c r="C60" s="206">
        <f>E24</f>
        <v>25</v>
      </c>
      <c r="D60" s="195">
        <v>0.1</v>
      </c>
      <c r="E60" s="191" t="s">
        <v>497</v>
      </c>
      <c r="F60" s="207">
        <f t="shared" si="3"/>
        <v>5</v>
      </c>
      <c r="G60" s="198" t="s">
        <v>528</v>
      </c>
      <c r="L60" s="245">
        <v>26</v>
      </c>
      <c r="M60" s="243">
        <v>55</v>
      </c>
      <c r="N60" s="244">
        <v>2</v>
      </c>
      <c r="O60" s="242" t="s">
        <v>497</v>
      </c>
      <c r="P60" s="243">
        <f>L60*(M60*N60)</f>
        <v>2860</v>
      </c>
      <c r="Q60" s="242" t="s">
        <v>503</v>
      </c>
      <c r="R60" s="231"/>
      <c r="S60" s="231"/>
      <c r="T60" s="194"/>
    </row>
    <row r="61" spans="2:20" s="191" customFormat="1" x14ac:dyDescent="0.3">
      <c r="B61" s="185">
        <v>1</v>
      </c>
      <c r="C61" s="206">
        <f>E25</f>
        <v>30</v>
      </c>
      <c r="D61" s="195">
        <v>0.1</v>
      </c>
      <c r="E61" s="191" t="s">
        <v>497</v>
      </c>
      <c r="F61" s="207">
        <f t="shared" si="3"/>
        <v>3</v>
      </c>
      <c r="G61" s="198" t="s">
        <v>534</v>
      </c>
      <c r="L61" s="245">
        <v>3</v>
      </c>
      <c r="M61" s="243">
        <v>55</v>
      </c>
      <c r="N61" s="244">
        <v>2.5</v>
      </c>
      <c r="O61" s="242" t="s">
        <v>497</v>
      </c>
      <c r="P61" s="243">
        <f t="shared" ref="P61:P78" si="4">L61*(M61*N61)</f>
        <v>412.5</v>
      </c>
      <c r="Q61" s="242" t="s">
        <v>505</v>
      </c>
      <c r="R61" s="231"/>
      <c r="S61" s="231"/>
      <c r="T61" s="194"/>
    </row>
    <row r="62" spans="2:20" s="191" customFormat="1" x14ac:dyDescent="0.3">
      <c r="B62" s="185">
        <v>30</v>
      </c>
      <c r="C62" s="206">
        <f>E22</f>
        <v>55</v>
      </c>
      <c r="D62" s="195">
        <v>0.8</v>
      </c>
      <c r="E62" s="191" t="s">
        <v>497</v>
      </c>
      <c r="F62" s="207">
        <f t="shared" si="3"/>
        <v>1320</v>
      </c>
      <c r="G62" s="198" t="s">
        <v>501</v>
      </c>
      <c r="L62" s="245">
        <v>3</v>
      </c>
      <c r="M62" s="243">
        <v>55</v>
      </c>
      <c r="N62" s="244">
        <v>3</v>
      </c>
      <c r="O62" s="242" t="s">
        <v>497</v>
      </c>
      <c r="P62" s="243">
        <f t="shared" si="4"/>
        <v>495</v>
      </c>
      <c r="Q62" s="242" t="s">
        <v>559</v>
      </c>
      <c r="R62" s="231"/>
      <c r="S62" s="231"/>
      <c r="T62" s="194"/>
    </row>
    <row r="63" spans="2:20" s="191" customFormat="1" x14ac:dyDescent="0.3">
      <c r="B63" s="185">
        <v>6</v>
      </c>
      <c r="C63" s="206">
        <f>E23</f>
        <v>47</v>
      </c>
      <c r="D63" s="195">
        <v>0.8</v>
      </c>
      <c r="E63" s="191" t="s">
        <v>497</v>
      </c>
      <c r="F63" s="207">
        <f t="shared" si="3"/>
        <v>225.60000000000002</v>
      </c>
      <c r="G63" s="198" t="s">
        <v>538</v>
      </c>
      <c r="L63" s="245">
        <v>5</v>
      </c>
      <c r="M63" s="243">
        <v>30</v>
      </c>
      <c r="N63" s="244">
        <v>2</v>
      </c>
      <c r="O63" s="242" t="s">
        <v>497</v>
      </c>
      <c r="P63" s="243">
        <f t="shared" si="4"/>
        <v>300</v>
      </c>
      <c r="Q63" s="242" t="s">
        <v>549</v>
      </c>
      <c r="R63" s="231"/>
      <c r="S63" s="231"/>
      <c r="T63" s="207"/>
    </row>
    <row r="64" spans="2:20" s="191" customFormat="1" x14ac:dyDescent="0.3">
      <c r="B64" s="185">
        <v>2</v>
      </c>
      <c r="C64" s="206">
        <f>E24</f>
        <v>25</v>
      </c>
      <c r="D64" s="195">
        <v>0.8</v>
      </c>
      <c r="E64" s="191" t="s">
        <v>497</v>
      </c>
      <c r="F64" s="207">
        <f t="shared" si="3"/>
        <v>40</v>
      </c>
      <c r="G64" s="198" t="s">
        <v>529</v>
      </c>
      <c r="L64" s="245">
        <v>28</v>
      </c>
      <c r="M64" s="243">
        <v>25</v>
      </c>
      <c r="N64" s="244">
        <v>2</v>
      </c>
      <c r="O64" s="242" t="s">
        <v>497</v>
      </c>
      <c r="P64" s="243">
        <f t="shared" si="4"/>
        <v>1400</v>
      </c>
      <c r="Q64" s="242" t="s">
        <v>548</v>
      </c>
      <c r="R64" s="231"/>
      <c r="S64" s="231"/>
    </row>
    <row r="65" spans="2:20" s="191" customFormat="1" x14ac:dyDescent="0.3">
      <c r="B65" s="185">
        <v>1</v>
      </c>
      <c r="C65" s="206">
        <f>E25</f>
        <v>30</v>
      </c>
      <c r="D65" s="195">
        <v>0.8</v>
      </c>
      <c r="E65" s="191" t="s">
        <v>497</v>
      </c>
      <c r="F65" s="207">
        <f t="shared" si="3"/>
        <v>24</v>
      </c>
      <c r="G65" s="198" t="s">
        <v>532</v>
      </c>
      <c r="L65" s="245">
        <v>1</v>
      </c>
      <c r="M65" s="243">
        <v>25</v>
      </c>
      <c r="N65" s="244">
        <v>0.1</v>
      </c>
      <c r="O65" s="242" t="s">
        <v>497</v>
      </c>
      <c r="P65" s="243">
        <f t="shared" si="4"/>
        <v>2.5</v>
      </c>
      <c r="Q65" s="242" t="s">
        <v>528</v>
      </c>
      <c r="R65" s="231"/>
      <c r="S65" s="231"/>
    </row>
    <row r="66" spans="2:20" s="191" customFormat="1" x14ac:dyDescent="0.3">
      <c r="B66" s="185">
        <v>24</v>
      </c>
      <c r="C66" s="206">
        <f>E22</f>
        <v>55</v>
      </c>
      <c r="D66" s="195">
        <v>0.1</v>
      </c>
      <c r="E66" s="191" t="s">
        <v>100</v>
      </c>
      <c r="F66" s="207">
        <f t="shared" si="3"/>
        <v>132</v>
      </c>
      <c r="G66" s="198" t="s">
        <v>539</v>
      </c>
      <c r="L66" s="245">
        <v>1</v>
      </c>
      <c r="M66" s="243">
        <v>25</v>
      </c>
      <c r="N66" s="244">
        <v>0.8</v>
      </c>
      <c r="O66" s="242" t="s">
        <v>497</v>
      </c>
      <c r="P66" s="243">
        <f t="shared" si="4"/>
        <v>20</v>
      </c>
      <c r="Q66" s="242" t="s">
        <v>529</v>
      </c>
      <c r="R66" s="231"/>
      <c r="S66" s="231"/>
    </row>
    <row r="67" spans="2:20" s="191" customFormat="1" x14ac:dyDescent="0.3">
      <c r="B67" s="185">
        <v>27</v>
      </c>
      <c r="C67" s="206">
        <f>E22</f>
        <v>55</v>
      </c>
      <c r="D67" s="195">
        <v>0.1</v>
      </c>
      <c r="E67" s="191" t="s">
        <v>100</v>
      </c>
      <c r="F67" s="207">
        <f t="shared" si="3"/>
        <v>148.5</v>
      </c>
      <c r="G67" s="198" t="s">
        <v>518</v>
      </c>
      <c r="L67" s="245">
        <v>1</v>
      </c>
      <c r="M67" s="243">
        <v>55</v>
      </c>
      <c r="N67" s="244">
        <v>0.1</v>
      </c>
      <c r="O67" s="242" t="s">
        <v>497</v>
      </c>
      <c r="P67" s="243">
        <f t="shared" si="4"/>
        <v>5.5</v>
      </c>
      <c r="Q67" s="242" t="s">
        <v>498</v>
      </c>
      <c r="R67" s="231"/>
      <c r="S67" s="231"/>
    </row>
    <row r="68" spans="2:20" s="191" customFormat="1" x14ac:dyDescent="0.3">
      <c r="B68" s="185">
        <v>33</v>
      </c>
      <c r="C68" s="206">
        <f>E22</f>
        <v>55</v>
      </c>
      <c r="D68" s="195">
        <v>0.25</v>
      </c>
      <c r="E68" s="191" t="s">
        <v>100</v>
      </c>
      <c r="F68" s="207">
        <f t="shared" si="3"/>
        <v>453.75</v>
      </c>
      <c r="G68" s="198" t="s">
        <v>31</v>
      </c>
      <c r="L68" s="245">
        <v>1</v>
      </c>
      <c r="M68" s="243">
        <v>55</v>
      </c>
      <c r="N68" s="244">
        <v>0.1</v>
      </c>
      <c r="O68" s="242" t="s">
        <v>497</v>
      </c>
      <c r="P68" s="243">
        <f t="shared" si="4"/>
        <v>5.5</v>
      </c>
      <c r="Q68" s="242" t="s">
        <v>499</v>
      </c>
      <c r="R68" s="231"/>
      <c r="S68" s="231"/>
    </row>
    <row r="69" spans="2:20" s="191" customFormat="1" x14ac:dyDescent="0.3">
      <c r="B69" s="185">
        <v>12</v>
      </c>
      <c r="C69" s="206">
        <f>E22</f>
        <v>55</v>
      </c>
      <c r="D69" s="195">
        <v>0.5</v>
      </c>
      <c r="E69" s="191" t="s">
        <v>100</v>
      </c>
      <c r="F69" s="207">
        <f t="shared" si="3"/>
        <v>330</v>
      </c>
      <c r="G69" s="198" t="s">
        <v>32</v>
      </c>
      <c r="L69" s="245">
        <v>1</v>
      </c>
      <c r="M69" s="243">
        <v>55</v>
      </c>
      <c r="N69" s="244">
        <v>0.8</v>
      </c>
      <c r="O69" s="242" t="s">
        <v>497</v>
      </c>
      <c r="P69" s="243">
        <f t="shared" si="4"/>
        <v>44</v>
      </c>
      <c r="Q69" s="242" t="s">
        <v>501</v>
      </c>
      <c r="R69" s="231"/>
      <c r="S69" s="231"/>
    </row>
    <row r="70" spans="2:20" s="191" customFormat="1" x14ac:dyDescent="0.3">
      <c r="B70" s="205">
        <v>1</v>
      </c>
      <c r="C70" s="223">
        <f>SUM(F53:F69)</f>
        <v>4159.625</v>
      </c>
      <c r="D70" s="238">
        <v>0.15</v>
      </c>
      <c r="E70" s="205" t="s">
        <v>520</v>
      </c>
      <c r="F70" s="223">
        <f>C70*D70</f>
        <v>623.94375000000002</v>
      </c>
      <c r="G70" s="205" t="s">
        <v>550</v>
      </c>
      <c r="H70" s="205"/>
      <c r="I70" s="205"/>
      <c r="L70" s="245">
        <v>2</v>
      </c>
      <c r="M70" s="243">
        <v>47</v>
      </c>
      <c r="N70" s="244">
        <v>0.1</v>
      </c>
      <c r="O70" s="242" t="s">
        <v>497</v>
      </c>
      <c r="P70" s="243">
        <f t="shared" si="4"/>
        <v>9.4</v>
      </c>
      <c r="Q70" s="242" t="s">
        <v>526</v>
      </c>
      <c r="R70" s="231"/>
      <c r="S70" s="231"/>
    </row>
    <row r="71" spans="2:20" s="191" customFormat="1" x14ac:dyDescent="0.3">
      <c r="C71" s="194"/>
      <c r="D71" s="195"/>
      <c r="F71" s="222">
        <f>SUM(F53:F70)</f>
        <v>4783.5687500000004</v>
      </c>
      <c r="L71" s="245">
        <v>2</v>
      </c>
      <c r="M71" s="243">
        <v>47</v>
      </c>
      <c r="N71" s="244">
        <v>0.1</v>
      </c>
      <c r="O71" s="242" t="s">
        <v>497</v>
      </c>
      <c r="P71" s="243">
        <f t="shared" si="4"/>
        <v>9.4</v>
      </c>
      <c r="Q71" s="242" t="s">
        <v>534</v>
      </c>
      <c r="R71" s="231"/>
      <c r="S71" s="231"/>
      <c r="T71" s="231"/>
    </row>
    <row r="72" spans="2:20" s="191" customFormat="1" x14ac:dyDescent="0.3">
      <c r="B72" s="193" t="s">
        <v>541</v>
      </c>
      <c r="D72" s="194"/>
      <c r="E72" s="195"/>
      <c r="G72" s="194"/>
      <c r="L72" s="245">
        <v>2</v>
      </c>
      <c r="M72" s="243">
        <v>47</v>
      </c>
      <c r="N72" s="244">
        <v>0.8</v>
      </c>
      <c r="O72" s="242" t="s">
        <v>497</v>
      </c>
      <c r="P72" s="243">
        <f t="shared" si="4"/>
        <v>75.2</v>
      </c>
      <c r="Q72" s="242" t="s">
        <v>538</v>
      </c>
      <c r="R72" s="231"/>
      <c r="S72" s="231"/>
      <c r="T72" s="231"/>
    </row>
    <row r="73" spans="2:20" s="191" customFormat="1" x14ac:dyDescent="0.3">
      <c r="B73" s="191" t="s">
        <v>542</v>
      </c>
      <c r="C73" s="194"/>
      <c r="D73" s="195"/>
      <c r="F73" s="194"/>
      <c r="L73" s="245">
        <v>2</v>
      </c>
      <c r="M73" s="243">
        <v>30</v>
      </c>
      <c r="N73" s="244">
        <v>0.1</v>
      </c>
      <c r="O73" s="242" t="s">
        <v>497</v>
      </c>
      <c r="P73" s="243">
        <f t="shared" si="4"/>
        <v>6</v>
      </c>
      <c r="Q73" s="242" t="s">
        <v>530</v>
      </c>
      <c r="R73" s="231"/>
      <c r="S73" s="231"/>
      <c r="T73" s="231"/>
    </row>
    <row r="74" spans="2:20" s="191" customFormat="1" x14ac:dyDescent="0.3">
      <c r="B74" s="191" t="s">
        <v>543</v>
      </c>
      <c r="C74" s="194"/>
      <c r="D74" s="195"/>
      <c r="F74" s="194"/>
      <c r="L74" s="245">
        <v>2</v>
      </c>
      <c r="M74" s="243">
        <v>30</v>
      </c>
      <c r="N74" s="244">
        <v>0.1</v>
      </c>
      <c r="O74" s="242" t="s">
        <v>497</v>
      </c>
      <c r="P74" s="243">
        <f t="shared" si="4"/>
        <v>6</v>
      </c>
      <c r="Q74" s="242" t="s">
        <v>531</v>
      </c>
      <c r="R74" s="231"/>
      <c r="S74" s="231"/>
      <c r="T74" s="231"/>
    </row>
    <row r="75" spans="2:20" s="191" customFormat="1" x14ac:dyDescent="0.3">
      <c r="B75" s="191" t="s">
        <v>544</v>
      </c>
      <c r="C75" s="194"/>
      <c r="D75" s="195"/>
      <c r="F75" s="194"/>
      <c r="L75" s="245">
        <v>2</v>
      </c>
      <c r="M75" s="243">
        <v>30</v>
      </c>
      <c r="N75" s="244">
        <v>0.8</v>
      </c>
      <c r="O75" s="242" t="s">
        <v>497</v>
      </c>
      <c r="P75" s="243">
        <f t="shared" si="4"/>
        <v>48</v>
      </c>
      <c r="Q75" s="242" t="s">
        <v>532</v>
      </c>
      <c r="R75" s="231"/>
      <c r="S75" s="231"/>
      <c r="T75" s="231"/>
    </row>
    <row r="76" spans="2:20" s="191" customFormat="1" x14ac:dyDescent="0.3">
      <c r="B76" s="198" t="s">
        <v>545</v>
      </c>
      <c r="C76" s="194"/>
      <c r="D76" s="195"/>
      <c r="F76" s="194"/>
      <c r="L76" s="245">
        <v>5</v>
      </c>
      <c r="M76" s="4">
        <v>55</v>
      </c>
      <c r="N76" s="3">
        <v>0.25</v>
      </c>
      <c r="O76" t="s">
        <v>100</v>
      </c>
      <c r="P76" s="4">
        <f t="shared" si="4"/>
        <v>68.75</v>
      </c>
      <c r="Q76" t="s">
        <v>31</v>
      </c>
      <c r="R76" s="231"/>
      <c r="S76" s="231"/>
      <c r="T76" s="231"/>
    </row>
    <row r="77" spans="2:20" s="191" customFormat="1" x14ac:dyDescent="0.3">
      <c r="B77" s="198" t="s">
        <v>546</v>
      </c>
      <c r="C77" s="194"/>
      <c r="D77" s="195"/>
      <c r="F77" s="194"/>
      <c r="L77" s="245">
        <v>1</v>
      </c>
      <c r="M77" s="4">
        <v>55</v>
      </c>
      <c r="N77" s="3">
        <v>0.35</v>
      </c>
      <c r="O77" t="s">
        <v>100</v>
      </c>
      <c r="P77" s="4">
        <f t="shared" si="4"/>
        <v>19.25</v>
      </c>
      <c r="Q77" t="s">
        <v>33</v>
      </c>
      <c r="R77" s="231"/>
      <c r="S77" s="231"/>
      <c r="T77" s="231"/>
    </row>
    <row r="78" spans="2:20" s="191" customFormat="1" x14ac:dyDescent="0.3">
      <c r="B78" s="199" t="s">
        <v>493</v>
      </c>
      <c r="C78" s="200" t="s">
        <v>60</v>
      </c>
      <c r="D78" s="201" t="s">
        <v>107</v>
      </c>
      <c r="E78" s="202" t="s">
        <v>494</v>
      </c>
      <c r="F78" s="203" t="s">
        <v>352</v>
      </c>
      <c r="G78" s="204" t="s">
        <v>495</v>
      </c>
      <c r="H78" s="205"/>
      <c r="I78" s="205"/>
      <c r="L78" s="8">
        <v>1</v>
      </c>
      <c r="M78" s="12">
        <f>SUM(P57:P77)</f>
        <v>7822.3749999999991</v>
      </c>
      <c r="N78" s="16">
        <v>0.15</v>
      </c>
      <c r="O78" s="8" t="s">
        <v>520</v>
      </c>
      <c r="P78" s="12">
        <f t="shared" si="4"/>
        <v>1173.3562499999998</v>
      </c>
      <c r="Q78" s="8" t="s">
        <v>550</v>
      </c>
      <c r="R78" s="231"/>
      <c r="S78" s="231"/>
      <c r="T78" s="231"/>
    </row>
    <row r="79" spans="2:20" s="191" customFormat="1" x14ac:dyDescent="0.3">
      <c r="B79" s="198">
        <v>1</v>
      </c>
      <c r="C79" s="206">
        <f>D38/12</f>
        <v>1083.375</v>
      </c>
      <c r="D79" s="195">
        <v>1</v>
      </c>
      <c r="E79" s="191" t="s">
        <v>49</v>
      </c>
      <c r="F79" s="207">
        <f t="shared" ref="F79:F91" si="5">B79*C79*D79</f>
        <v>1083.375</v>
      </c>
      <c r="G79" s="191" t="s">
        <v>496</v>
      </c>
      <c r="K79" s="231"/>
      <c r="L79"/>
      <c r="M79" s="4"/>
      <c r="N79" s="1"/>
      <c r="O79"/>
      <c r="P79" s="249">
        <f>SUM(P57:P78)</f>
        <v>8995.7312499999989</v>
      </c>
      <c r="Q79"/>
      <c r="R79" s="231"/>
      <c r="S79" s="231"/>
      <c r="T79" s="231"/>
    </row>
    <row r="80" spans="2:20" s="191" customFormat="1" x14ac:dyDescent="0.3">
      <c r="B80" s="185">
        <v>1</v>
      </c>
      <c r="C80" s="206">
        <f>E22</f>
        <v>55</v>
      </c>
      <c r="D80" s="195">
        <v>0.1</v>
      </c>
      <c r="E80" s="191" t="s">
        <v>497</v>
      </c>
      <c r="F80" s="207">
        <f t="shared" si="5"/>
        <v>5.5</v>
      </c>
      <c r="G80" s="191" t="s">
        <v>498</v>
      </c>
      <c r="K80" s="231"/>
      <c r="L80" s="231"/>
      <c r="M80" s="232"/>
      <c r="N80" s="233"/>
      <c r="O80" s="231"/>
      <c r="P80" s="232"/>
      <c r="Q80" s="231"/>
      <c r="R80" s="231"/>
      <c r="S80" s="231"/>
      <c r="T80" s="231"/>
    </row>
    <row r="81" spans="1:20" s="191" customFormat="1" x14ac:dyDescent="0.3">
      <c r="B81" s="185">
        <v>1</v>
      </c>
      <c r="C81" s="206">
        <f>E22</f>
        <v>55</v>
      </c>
      <c r="D81" s="195">
        <v>0.1</v>
      </c>
      <c r="E81" s="191" t="s">
        <v>497</v>
      </c>
      <c r="F81" s="207">
        <f t="shared" si="5"/>
        <v>5.5</v>
      </c>
      <c r="G81" s="198" t="s">
        <v>499</v>
      </c>
      <c r="K81" s="231"/>
      <c r="L81" s="231"/>
      <c r="M81" s="232"/>
      <c r="N81" s="233"/>
      <c r="O81" s="231"/>
      <c r="P81" s="232"/>
      <c r="Q81" s="231"/>
      <c r="R81" s="231"/>
      <c r="S81" s="231"/>
      <c r="T81" s="231"/>
    </row>
    <row r="82" spans="1:20" s="191" customFormat="1" x14ac:dyDescent="0.3">
      <c r="B82" s="185">
        <v>1</v>
      </c>
      <c r="C82" s="206">
        <f>E22</f>
        <v>55</v>
      </c>
      <c r="D82" s="195">
        <v>0.8</v>
      </c>
      <c r="E82" s="191" t="s">
        <v>497</v>
      </c>
      <c r="F82" s="207">
        <f t="shared" si="5"/>
        <v>44</v>
      </c>
      <c r="G82" s="198" t="s">
        <v>501</v>
      </c>
      <c r="K82" s="231"/>
      <c r="L82" s="231"/>
      <c r="M82" s="232"/>
      <c r="N82" s="233"/>
      <c r="O82" s="231"/>
      <c r="P82" s="232"/>
      <c r="Q82" s="231"/>
      <c r="R82" s="231"/>
      <c r="S82" s="231"/>
      <c r="T82" s="231"/>
    </row>
    <row r="83" spans="1:20" s="191" customFormat="1" x14ac:dyDescent="0.3">
      <c r="B83" s="185">
        <v>29</v>
      </c>
      <c r="C83" s="206">
        <f>E22</f>
        <v>55</v>
      </c>
      <c r="D83" s="195">
        <v>2</v>
      </c>
      <c r="E83" s="191" t="s">
        <v>497</v>
      </c>
      <c r="F83" s="207">
        <f t="shared" si="5"/>
        <v>3190</v>
      </c>
      <c r="G83" s="198" t="s">
        <v>503</v>
      </c>
      <c r="K83" s="231"/>
      <c r="L83" s="231"/>
      <c r="M83" s="232"/>
      <c r="N83" s="233"/>
      <c r="O83" s="231"/>
      <c r="P83" s="232"/>
      <c r="Q83" s="231"/>
      <c r="R83" s="231"/>
      <c r="S83" s="231"/>
      <c r="T83" s="231"/>
    </row>
    <row r="84" spans="1:20" s="191" customFormat="1" x14ac:dyDescent="0.3">
      <c r="B84" s="185">
        <v>6</v>
      </c>
      <c r="C84" s="206">
        <f>E23</f>
        <v>47</v>
      </c>
      <c r="D84" s="195">
        <v>2</v>
      </c>
      <c r="E84" s="191" t="s">
        <v>497</v>
      </c>
      <c r="F84" s="207">
        <f t="shared" si="5"/>
        <v>564</v>
      </c>
      <c r="G84" s="198" t="s">
        <v>547</v>
      </c>
      <c r="K84" s="231"/>
      <c r="L84" s="231"/>
      <c r="M84" s="232"/>
      <c r="N84" s="233"/>
      <c r="O84" s="231"/>
      <c r="P84" s="232"/>
      <c r="Q84" s="231"/>
      <c r="R84" s="231"/>
      <c r="S84" s="231"/>
      <c r="T84" s="231"/>
    </row>
    <row r="85" spans="1:20" s="191" customFormat="1" x14ac:dyDescent="0.3">
      <c r="B85" s="185">
        <v>2</v>
      </c>
      <c r="C85" s="206">
        <f>E24</f>
        <v>25</v>
      </c>
      <c r="D85" s="195">
        <v>2</v>
      </c>
      <c r="E85" s="191" t="s">
        <v>497</v>
      </c>
      <c r="F85" s="207">
        <f t="shared" si="5"/>
        <v>100</v>
      </c>
      <c r="G85" s="198" t="s">
        <v>548</v>
      </c>
      <c r="K85" s="231"/>
      <c r="L85" s="231"/>
      <c r="M85" s="232"/>
      <c r="N85" s="233"/>
      <c r="O85" s="231"/>
      <c r="P85" s="232"/>
      <c r="Q85" s="231"/>
      <c r="R85" s="231"/>
      <c r="S85" s="231"/>
      <c r="T85" s="231"/>
    </row>
    <row r="86" spans="1:20" s="191" customFormat="1" x14ac:dyDescent="0.3">
      <c r="B86" s="185">
        <v>1</v>
      </c>
      <c r="C86" s="206">
        <f>E25</f>
        <v>30</v>
      </c>
      <c r="D86" s="195">
        <v>2</v>
      </c>
      <c r="E86" s="191" t="s">
        <v>497</v>
      </c>
      <c r="F86" s="207">
        <f t="shared" si="5"/>
        <v>60</v>
      </c>
      <c r="G86" s="198" t="s">
        <v>549</v>
      </c>
      <c r="K86" s="231"/>
      <c r="L86" s="231"/>
      <c r="M86" s="232"/>
      <c r="N86" s="233"/>
      <c r="O86" s="231"/>
      <c r="P86" s="232"/>
      <c r="Q86" s="231"/>
      <c r="R86" s="231"/>
      <c r="S86" s="231"/>
      <c r="T86" s="231"/>
    </row>
    <row r="87" spans="1:20" s="191" customFormat="1" x14ac:dyDescent="0.3">
      <c r="B87" s="185">
        <v>1</v>
      </c>
      <c r="C87" s="206">
        <f>E22</f>
        <v>55</v>
      </c>
      <c r="D87" s="195">
        <v>0.1</v>
      </c>
      <c r="E87" s="198" t="s">
        <v>100</v>
      </c>
      <c r="F87" s="207">
        <f t="shared" si="5"/>
        <v>5.5</v>
      </c>
      <c r="G87" s="198" t="s">
        <v>516</v>
      </c>
      <c r="K87" s="231"/>
      <c r="L87" s="231"/>
      <c r="M87" s="232"/>
      <c r="N87" s="233"/>
      <c r="O87" s="231"/>
      <c r="P87" s="232"/>
      <c r="Q87" s="231"/>
      <c r="R87" s="231"/>
      <c r="S87" s="231"/>
      <c r="T87" s="231"/>
    </row>
    <row r="88" spans="1:20" s="191" customFormat="1" x14ac:dyDescent="0.3">
      <c r="B88" s="185">
        <v>1</v>
      </c>
      <c r="C88" s="206">
        <f>E22</f>
        <v>55</v>
      </c>
      <c r="D88" s="195">
        <v>0.1</v>
      </c>
      <c r="E88" s="191" t="s">
        <v>100</v>
      </c>
      <c r="F88" s="207">
        <f t="shared" si="5"/>
        <v>5.5</v>
      </c>
      <c r="G88" s="198" t="s">
        <v>518</v>
      </c>
      <c r="K88" s="231"/>
      <c r="L88" s="231"/>
      <c r="M88" s="232"/>
      <c r="N88" s="233"/>
      <c r="O88" s="231"/>
      <c r="P88" s="232"/>
      <c r="Q88" s="231"/>
      <c r="R88" s="231"/>
      <c r="S88" s="231"/>
      <c r="T88" s="231"/>
    </row>
    <row r="89" spans="1:20" s="191" customFormat="1" x14ac:dyDescent="0.3">
      <c r="B89" s="185">
        <v>1</v>
      </c>
      <c r="C89" s="206">
        <f>E22</f>
        <v>55</v>
      </c>
      <c r="D89" s="195">
        <v>0.25</v>
      </c>
      <c r="E89" s="191" t="s">
        <v>100</v>
      </c>
      <c r="F89" s="207">
        <f t="shared" si="5"/>
        <v>13.75</v>
      </c>
      <c r="G89" s="198" t="s">
        <v>31</v>
      </c>
      <c r="K89" s="231"/>
      <c r="L89" s="231"/>
      <c r="M89" s="232"/>
      <c r="N89" s="233"/>
      <c r="O89" s="231"/>
      <c r="P89" s="232"/>
      <c r="Q89" s="231"/>
      <c r="R89" s="231"/>
      <c r="S89" s="231"/>
      <c r="T89" s="231"/>
    </row>
    <row r="90" spans="1:20" s="191" customFormat="1" x14ac:dyDescent="0.3">
      <c r="B90" s="185">
        <v>10</v>
      </c>
      <c r="C90" s="206">
        <f>E22</f>
        <v>55</v>
      </c>
      <c r="D90" s="195">
        <v>0.45</v>
      </c>
      <c r="E90" s="191" t="s">
        <v>100</v>
      </c>
      <c r="F90" s="207">
        <f t="shared" si="5"/>
        <v>247.5</v>
      </c>
      <c r="G90" s="198" t="s">
        <v>34</v>
      </c>
      <c r="K90" s="231"/>
      <c r="L90" s="231"/>
      <c r="M90" s="232"/>
      <c r="N90" s="233"/>
      <c r="O90" s="231"/>
      <c r="P90" s="232"/>
      <c r="Q90" s="231"/>
      <c r="R90" s="231"/>
      <c r="S90" s="231"/>
      <c r="T90" s="231"/>
    </row>
    <row r="91" spans="1:20" s="191" customFormat="1" x14ac:dyDescent="0.3">
      <c r="B91" s="185">
        <v>15</v>
      </c>
      <c r="C91" s="206">
        <f>E22</f>
        <v>55</v>
      </c>
      <c r="D91" s="195">
        <v>0.35</v>
      </c>
      <c r="E91" s="191" t="s">
        <v>100</v>
      </c>
      <c r="F91" s="207">
        <f t="shared" si="5"/>
        <v>288.75</v>
      </c>
      <c r="G91" s="198" t="s">
        <v>33</v>
      </c>
      <c r="K91" s="231"/>
      <c r="L91" s="231"/>
      <c r="M91" s="232"/>
      <c r="N91" s="233"/>
      <c r="O91" s="231"/>
      <c r="P91" s="232"/>
      <c r="Q91" s="231"/>
      <c r="R91" s="231"/>
      <c r="S91" s="231"/>
      <c r="T91" s="231"/>
    </row>
    <row r="92" spans="1:20" s="191" customFormat="1" x14ac:dyDescent="0.3">
      <c r="B92" s="220">
        <v>1</v>
      </c>
      <c r="C92" s="223">
        <f>SUM(F79:F91)</f>
        <v>5613.375</v>
      </c>
      <c r="D92" s="238">
        <v>0.15</v>
      </c>
      <c r="E92" s="205" t="s">
        <v>520</v>
      </c>
      <c r="F92" s="236">
        <f>C92*D92</f>
        <v>842.00625000000002</v>
      </c>
      <c r="G92" s="205" t="s">
        <v>550</v>
      </c>
      <c r="H92" s="205"/>
      <c r="I92" s="205"/>
      <c r="J92" s="231"/>
      <c r="K92" s="231"/>
      <c r="L92" s="231"/>
      <c r="M92" s="232"/>
      <c r="N92" s="233"/>
      <c r="O92" s="231"/>
      <c r="P92" s="232"/>
      <c r="Q92" s="231"/>
      <c r="R92" s="231"/>
      <c r="S92" s="231"/>
      <c r="T92" s="231"/>
    </row>
    <row r="93" spans="1:20" s="191" customFormat="1" x14ac:dyDescent="0.3">
      <c r="C93" s="194"/>
      <c r="D93" s="195"/>
      <c r="F93" s="222">
        <f>SUM(F79:F92)</f>
        <v>6455.3812500000004</v>
      </c>
      <c r="J93" s="231"/>
      <c r="K93" s="231"/>
      <c r="L93" s="231"/>
      <c r="M93" s="232"/>
      <c r="N93" s="233"/>
      <c r="O93" s="231"/>
      <c r="P93" s="232"/>
      <c r="Q93" s="231"/>
      <c r="R93" s="231"/>
      <c r="S93" s="231"/>
      <c r="T93" s="231"/>
    </row>
    <row r="94" spans="1:20" x14ac:dyDescent="0.3">
      <c r="A94" s="191"/>
      <c r="B94" s="191"/>
      <c r="C94" s="194"/>
      <c r="D94" s="195"/>
      <c r="E94" s="191"/>
      <c r="F94" s="222"/>
      <c r="G94" s="191"/>
      <c r="H94" s="191"/>
      <c r="I94" s="191"/>
    </row>
    <row r="95" spans="1:20" x14ac:dyDescent="0.3">
      <c r="B95" s="193" t="s">
        <v>478</v>
      </c>
      <c r="C95" s="191"/>
      <c r="D95" s="194"/>
      <c r="E95" s="195"/>
      <c r="F95" s="191"/>
      <c r="G95" s="194"/>
      <c r="H95" s="191"/>
      <c r="I95" s="191"/>
      <c r="J95" s="191"/>
      <c r="K95" s="6" t="s">
        <v>566</v>
      </c>
    </row>
    <row r="96" spans="1:20" x14ac:dyDescent="0.3">
      <c r="B96" s="191" t="s">
        <v>480</v>
      </c>
      <c r="C96" s="191"/>
      <c r="D96" s="194"/>
      <c r="E96" s="195"/>
      <c r="F96" s="191"/>
      <c r="G96" s="194"/>
      <c r="H96" s="191"/>
      <c r="I96" s="191"/>
      <c r="J96" s="191"/>
      <c r="K96" t="s">
        <v>560</v>
      </c>
    </row>
    <row r="97" spans="2:19" x14ac:dyDescent="0.3">
      <c r="B97" s="191" t="s">
        <v>482</v>
      </c>
      <c r="C97" s="191"/>
      <c r="D97" s="194"/>
      <c r="E97" s="195"/>
      <c r="F97" s="191"/>
      <c r="G97" s="194"/>
      <c r="H97" s="191"/>
      <c r="I97" s="191"/>
      <c r="J97" s="191"/>
      <c r="K97" t="s">
        <v>561</v>
      </c>
      <c r="S97"/>
    </row>
    <row r="98" spans="2:19" x14ac:dyDescent="0.3">
      <c r="B98" s="191" t="s">
        <v>484</v>
      </c>
      <c r="C98" s="191"/>
      <c r="D98" s="194"/>
      <c r="E98" s="195"/>
      <c r="F98" s="191"/>
      <c r="G98" s="194"/>
      <c r="H98" s="191"/>
      <c r="I98" s="191"/>
      <c r="J98" s="191"/>
      <c r="K98" t="s">
        <v>562</v>
      </c>
      <c r="R98" s="253"/>
      <c r="S98"/>
    </row>
    <row r="99" spans="2:19" x14ac:dyDescent="0.3">
      <c r="B99" s="198" t="s">
        <v>485</v>
      </c>
      <c r="C99" s="191"/>
      <c r="D99" s="194"/>
      <c r="E99" s="195"/>
      <c r="F99" s="191"/>
      <c r="G99" s="194"/>
      <c r="H99" s="191"/>
      <c r="I99" s="191"/>
      <c r="J99" s="191"/>
      <c r="K99" s="231" t="s">
        <v>567</v>
      </c>
      <c r="R99" s="246"/>
      <c r="S99"/>
    </row>
    <row r="100" spans="2:19" x14ac:dyDescent="0.3">
      <c r="B100" s="198" t="s">
        <v>487</v>
      </c>
      <c r="C100" s="191"/>
      <c r="D100" s="194"/>
      <c r="E100" s="195"/>
      <c r="F100" s="191"/>
      <c r="G100" s="194"/>
      <c r="H100" s="191"/>
      <c r="I100" s="191"/>
      <c r="J100" s="191"/>
      <c r="L100" s="7" t="s">
        <v>493</v>
      </c>
      <c r="M100" s="240" t="s">
        <v>60</v>
      </c>
      <c r="N100" s="241" t="s">
        <v>107</v>
      </c>
      <c r="O100" s="7" t="s">
        <v>494</v>
      </c>
      <c r="P100" s="7" t="s">
        <v>352</v>
      </c>
      <c r="Q100" s="7" t="s">
        <v>495</v>
      </c>
      <c r="R100" s="8"/>
      <c r="S100"/>
    </row>
    <row r="101" spans="2:19" x14ac:dyDescent="0.3">
      <c r="B101" s="198" t="s">
        <v>489</v>
      </c>
      <c r="C101" s="191"/>
      <c r="D101" s="194"/>
      <c r="E101" s="195"/>
      <c r="F101" s="191"/>
      <c r="G101" s="194"/>
      <c r="H101" s="191"/>
      <c r="I101" s="191"/>
      <c r="J101" s="191"/>
      <c r="L101" s="246">
        <v>1</v>
      </c>
      <c r="M101" s="247">
        <f>D38/12</f>
        <v>1083.375</v>
      </c>
      <c r="N101" s="248">
        <v>1</v>
      </c>
      <c r="O101" s="246" t="s">
        <v>49</v>
      </c>
      <c r="P101" s="247">
        <f>L101*M101*N101</f>
        <v>1083.375</v>
      </c>
      <c r="Q101" s="246" t="s">
        <v>496</v>
      </c>
      <c r="R101"/>
      <c r="S101"/>
    </row>
    <row r="102" spans="2:19" x14ac:dyDescent="0.3">
      <c r="B102" s="191" t="s">
        <v>491</v>
      </c>
      <c r="C102" s="191"/>
      <c r="D102" s="194"/>
      <c r="E102" s="195"/>
      <c r="F102" s="191"/>
      <c r="G102" s="194"/>
      <c r="H102" s="191"/>
      <c r="I102" s="191"/>
      <c r="J102" s="191"/>
      <c r="L102" s="245">
        <v>4</v>
      </c>
      <c r="M102" s="4">
        <v>25</v>
      </c>
      <c r="N102" s="3">
        <v>2.5</v>
      </c>
      <c r="O102" t="s">
        <v>497</v>
      </c>
      <c r="P102" s="4">
        <f t="shared" ref="P102:P120" si="6">L102*(M102*N102)</f>
        <v>250</v>
      </c>
      <c r="Q102" t="s">
        <v>507</v>
      </c>
      <c r="R102"/>
      <c r="S102"/>
    </row>
    <row r="103" spans="2:19" x14ac:dyDescent="0.3">
      <c r="B103" s="199" t="s">
        <v>493</v>
      </c>
      <c r="C103" s="200" t="s">
        <v>60</v>
      </c>
      <c r="D103" s="201" t="s">
        <v>107</v>
      </c>
      <c r="E103" s="202" t="s">
        <v>494</v>
      </c>
      <c r="F103" s="203" t="s">
        <v>352</v>
      </c>
      <c r="G103" s="204" t="s">
        <v>495</v>
      </c>
      <c r="H103" s="205"/>
      <c r="J103" s="191"/>
      <c r="L103" s="245">
        <v>4</v>
      </c>
      <c r="M103" s="4">
        <v>25</v>
      </c>
      <c r="N103" s="3">
        <v>3</v>
      </c>
      <c r="O103" t="s">
        <v>497</v>
      </c>
      <c r="P103" s="4">
        <f t="shared" si="6"/>
        <v>300</v>
      </c>
      <c r="Q103" t="s">
        <v>563</v>
      </c>
      <c r="R103"/>
      <c r="S103"/>
    </row>
    <row r="104" spans="2:19" x14ac:dyDescent="0.3">
      <c r="B104" s="198">
        <v>1</v>
      </c>
      <c r="C104" s="206">
        <f>D38/12</f>
        <v>1083.375</v>
      </c>
      <c r="D104" s="195">
        <v>1</v>
      </c>
      <c r="E104" s="191" t="s">
        <v>49</v>
      </c>
      <c r="F104" s="207">
        <f t="shared" ref="F104:F122" si="7">B104*C104*D104</f>
        <v>1083.375</v>
      </c>
      <c r="G104" s="191" t="s">
        <v>496</v>
      </c>
      <c r="H104" s="191"/>
      <c r="J104" s="191"/>
      <c r="L104" s="245">
        <v>8</v>
      </c>
      <c r="M104" s="4">
        <v>47</v>
      </c>
      <c r="N104" s="3">
        <v>2.5</v>
      </c>
      <c r="O104" t="s">
        <v>497</v>
      </c>
      <c r="P104" s="4">
        <f t="shared" si="6"/>
        <v>940</v>
      </c>
      <c r="Q104" t="s">
        <v>506</v>
      </c>
      <c r="R104"/>
      <c r="S104"/>
    </row>
    <row r="105" spans="2:19" x14ac:dyDescent="0.3">
      <c r="B105" s="185">
        <v>3</v>
      </c>
      <c r="C105" s="206">
        <f>E22</f>
        <v>55</v>
      </c>
      <c r="D105" s="195">
        <v>0.1</v>
      </c>
      <c r="E105" s="191" t="s">
        <v>497</v>
      </c>
      <c r="F105" s="194">
        <f t="shared" si="7"/>
        <v>16.5</v>
      </c>
      <c r="G105" s="191" t="s">
        <v>498</v>
      </c>
      <c r="H105" s="191"/>
      <c r="J105" s="191"/>
      <c r="L105" s="245">
        <v>8</v>
      </c>
      <c r="M105" s="4">
        <v>47</v>
      </c>
      <c r="N105" s="3">
        <v>3</v>
      </c>
      <c r="O105" t="s">
        <v>497</v>
      </c>
      <c r="P105" s="4">
        <f t="shared" si="6"/>
        <v>1128</v>
      </c>
      <c r="Q105" t="s">
        <v>564</v>
      </c>
      <c r="R105"/>
      <c r="S105"/>
    </row>
    <row r="106" spans="2:19" x14ac:dyDescent="0.3">
      <c r="B106" s="185">
        <v>3</v>
      </c>
      <c r="C106" s="206">
        <f>E22</f>
        <v>55</v>
      </c>
      <c r="D106" s="195">
        <v>0.1</v>
      </c>
      <c r="E106" s="191" t="s">
        <v>497</v>
      </c>
      <c r="F106" s="194">
        <f t="shared" si="7"/>
        <v>16.5</v>
      </c>
      <c r="G106" s="198" t="s">
        <v>499</v>
      </c>
      <c r="H106" s="191"/>
      <c r="J106" s="191"/>
      <c r="L106" s="245">
        <v>26</v>
      </c>
      <c r="M106" s="4">
        <v>55</v>
      </c>
      <c r="N106" s="3">
        <v>2.5</v>
      </c>
      <c r="O106" t="s">
        <v>497</v>
      </c>
      <c r="P106" s="4">
        <f t="shared" si="6"/>
        <v>3575</v>
      </c>
      <c r="Q106" t="s">
        <v>505</v>
      </c>
      <c r="R106"/>
      <c r="S106"/>
    </row>
    <row r="107" spans="2:19" x14ac:dyDescent="0.3">
      <c r="B107" s="185">
        <v>3</v>
      </c>
      <c r="C107" s="206">
        <f>E22</f>
        <v>55</v>
      </c>
      <c r="D107" s="195">
        <v>0.8</v>
      </c>
      <c r="E107" s="191" t="s">
        <v>497</v>
      </c>
      <c r="F107" s="194">
        <f t="shared" si="7"/>
        <v>132</v>
      </c>
      <c r="G107" s="198" t="s">
        <v>501</v>
      </c>
      <c r="H107" s="191"/>
      <c r="J107" s="191"/>
      <c r="L107" s="245">
        <v>23</v>
      </c>
      <c r="M107" s="4">
        <v>55</v>
      </c>
      <c r="N107" s="3">
        <v>3</v>
      </c>
      <c r="O107" t="s">
        <v>497</v>
      </c>
      <c r="P107" s="4">
        <f t="shared" si="6"/>
        <v>3795</v>
      </c>
      <c r="Q107" t="s">
        <v>559</v>
      </c>
      <c r="R107"/>
      <c r="S107"/>
    </row>
    <row r="108" spans="2:19" x14ac:dyDescent="0.3">
      <c r="B108" s="185">
        <v>1</v>
      </c>
      <c r="C108" s="208">
        <f>E22</f>
        <v>55</v>
      </c>
      <c r="D108" s="209">
        <v>2</v>
      </c>
      <c r="E108" s="198" t="s">
        <v>497</v>
      </c>
      <c r="F108" s="194">
        <f t="shared" si="7"/>
        <v>110</v>
      </c>
      <c r="G108" s="198" t="s">
        <v>503</v>
      </c>
      <c r="H108" s="191"/>
      <c r="J108" s="191"/>
      <c r="L108" s="245">
        <v>3</v>
      </c>
      <c r="M108" s="4">
        <v>55</v>
      </c>
      <c r="N108" s="3">
        <v>0.1</v>
      </c>
      <c r="O108" t="s">
        <v>497</v>
      </c>
      <c r="P108" s="4">
        <f t="shared" si="6"/>
        <v>16.5</v>
      </c>
      <c r="Q108" t="s">
        <v>528</v>
      </c>
      <c r="R108"/>
      <c r="S108"/>
    </row>
    <row r="109" spans="2:19" x14ac:dyDescent="0.3">
      <c r="B109" s="185">
        <v>26</v>
      </c>
      <c r="C109" s="206">
        <f>E22</f>
        <v>55</v>
      </c>
      <c r="D109" s="195">
        <v>2.5</v>
      </c>
      <c r="E109" s="191" t="s">
        <v>497</v>
      </c>
      <c r="F109" s="194">
        <f t="shared" si="7"/>
        <v>3575</v>
      </c>
      <c r="G109" s="198" t="s">
        <v>505</v>
      </c>
      <c r="H109" s="191"/>
      <c r="J109" s="191"/>
      <c r="L109" s="245">
        <v>3</v>
      </c>
      <c r="M109" s="4">
        <v>55</v>
      </c>
      <c r="N109" s="3">
        <v>0.8</v>
      </c>
      <c r="O109" t="s">
        <v>497</v>
      </c>
      <c r="P109" s="4">
        <f t="shared" si="6"/>
        <v>132</v>
      </c>
      <c r="Q109" t="s">
        <v>529</v>
      </c>
      <c r="R109"/>
      <c r="S109"/>
    </row>
    <row r="110" spans="2:19" x14ac:dyDescent="0.3">
      <c r="B110" s="185">
        <v>5</v>
      </c>
      <c r="C110" s="206">
        <f>E23</f>
        <v>47</v>
      </c>
      <c r="D110" s="195">
        <v>2.5</v>
      </c>
      <c r="E110" s="191" t="s">
        <v>497</v>
      </c>
      <c r="F110" s="194">
        <f t="shared" si="7"/>
        <v>587.5</v>
      </c>
      <c r="G110" s="198" t="s">
        <v>506</v>
      </c>
      <c r="H110" s="191"/>
      <c r="J110" s="191"/>
      <c r="L110" s="245">
        <v>5</v>
      </c>
      <c r="M110" s="4">
        <v>30</v>
      </c>
      <c r="N110" s="3">
        <v>2.5</v>
      </c>
      <c r="O110" t="s">
        <v>497</v>
      </c>
      <c r="P110" s="4">
        <f t="shared" si="6"/>
        <v>375</v>
      </c>
      <c r="Q110" t="s">
        <v>508</v>
      </c>
      <c r="R110"/>
      <c r="S110"/>
    </row>
    <row r="111" spans="2:19" x14ac:dyDescent="0.3">
      <c r="B111" s="185">
        <v>2</v>
      </c>
      <c r="C111" s="206">
        <f>E24</f>
        <v>25</v>
      </c>
      <c r="D111" s="195">
        <v>2.5</v>
      </c>
      <c r="E111" s="191" t="s">
        <v>497</v>
      </c>
      <c r="F111" s="194">
        <f t="shared" si="7"/>
        <v>125</v>
      </c>
      <c r="G111" s="198" t="s">
        <v>507</v>
      </c>
      <c r="H111" s="191"/>
      <c r="J111" s="191"/>
      <c r="L111" s="245">
        <v>28</v>
      </c>
      <c r="M111" s="4">
        <v>25</v>
      </c>
      <c r="N111" s="3">
        <v>2.5</v>
      </c>
      <c r="O111" t="s">
        <v>497</v>
      </c>
      <c r="P111" s="4">
        <f t="shared" si="6"/>
        <v>1750</v>
      </c>
      <c r="Q111" t="s">
        <v>507</v>
      </c>
      <c r="R111"/>
      <c r="S111"/>
    </row>
    <row r="112" spans="2:19" x14ac:dyDescent="0.3">
      <c r="B112" s="185">
        <v>1</v>
      </c>
      <c r="C112" s="206">
        <f>E25</f>
        <v>30</v>
      </c>
      <c r="D112" s="195">
        <v>2.5</v>
      </c>
      <c r="E112" s="191" t="s">
        <v>497</v>
      </c>
      <c r="F112" s="194">
        <f t="shared" si="7"/>
        <v>75</v>
      </c>
      <c r="G112" s="198" t="s">
        <v>508</v>
      </c>
      <c r="H112" s="191"/>
      <c r="J112" s="191"/>
      <c r="L112" s="245">
        <v>28</v>
      </c>
      <c r="M112" s="4">
        <v>25</v>
      </c>
      <c r="N112" s="3">
        <v>3</v>
      </c>
      <c r="O112" t="s">
        <v>497</v>
      </c>
      <c r="P112" s="4">
        <f t="shared" si="6"/>
        <v>2100</v>
      </c>
      <c r="Q112" t="s">
        <v>563</v>
      </c>
      <c r="R112"/>
      <c r="S112"/>
    </row>
    <row r="113" spans="2:19" x14ac:dyDescent="0.3">
      <c r="B113" s="185">
        <v>24</v>
      </c>
      <c r="C113" s="206">
        <f>E22</f>
        <v>55</v>
      </c>
      <c r="D113" s="195">
        <v>3</v>
      </c>
      <c r="E113" s="198" t="s">
        <v>497</v>
      </c>
      <c r="F113" s="194">
        <f t="shared" si="7"/>
        <v>3960</v>
      </c>
      <c r="G113" s="198" t="s">
        <v>509</v>
      </c>
      <c r="H113" s="191"/>
      <c r="J113" s="191"/>
      <c r="L113" s="245">
        <v>3</v>
      </c>
      <c r="M113" s="4">
        <v>25</v>
      </c>
      <c r="N113" s="3">
        <v>2</v>
      </c>
      <c r="O113" t="s">
        <v>497</v>
      </c>
      <c r="P113" s="4">
        <f t="shared" si="6"/>
        <v>150</v>
      </c>
      <c r="Q113" t="s">
        <v>548</v>
      </c>
      <c r="R113"/>
      <c r="S113"/>
    </row>
    <row r="114" spans="2:19" x14ac:dyDescent="0.3">
      <c r="B114" s="185">
        <v>5</v>
      </c>
      <c r="C114" s="206">
        <f>E23</f>
        <v>47</v>
      </c>
      <c r="D114" s="195">
        <v>3</v>
      </c>
      <c r="E114" s="198" t="s">
        <v>497</v>
      </c>
      <c r="F114" s="194">
        <f t="shared" si="7"/>
        <v>705</v>
      </c>
      <c r="G114" s="198" t="s">
        <v>513</v>
      </c>
      <c r="H114" s="191"/>
      <c r="J114" s="191"/>
      <c r="L114" s="245">
        <v>1</v>
      </c>
      <c r="M114" s="4">
        <v>55</v>
      </c>
      <c r="N114" s="3">
        <v>2</v>
      </c>
      <c r="O114" t="s">
        <v>497</v>
      </c>
      <c r="P114" s="4">
        <f t="shared" si="6"/>
        <v>110</v>
      </c>
      <c r="Q114" t="s">
        <v>503</v>
      </c>
      <c r="R114"/>
      <c r="S114"/>
    </row>
    <row r="115" spans="2:19" x14ac:dyDescent="0.3">
      <c r="B115" s="185">
        <v>1</v>
      </c>
      <c r="C115" s="206">
        <f>E23</f>
        <v>47</v>
      </c>
      <c r="D115" s="195">
        <v>1</v>
      </c>
      <c r="E115" s="198" t="s">
        <v>497</v>
      </c>
      <c r="F115" s="194">
        <f t="shared" si="7"/>
        <v>47</v>
      </c>
      <c r="G115" s="198" t="s">
        <v>514</v>
      </c>
      <c r="H115" s="191"/>
      <c r="J115" s="191"/>
      <c r="L115" s="245">
        <v>2</v>
      </c>
      <c r="M115" s="4">
        <v>47</v>
      </c>
      <c r="N115" s="3">
        <v>2</v>
      </c>
      <c r="O115" t="s">
        <v>497</v>
      </c>
      <c r="P115" s="4">
        <f t="shared" si="6"/>
        <v>188</v>
      </c>
      <c r="Q115" t="s">
        <v>547</v>
      </c>
      <c r="R115"/>
      <c r="S115"/>
    </row>
    <row r="116" spans="2:19" x14ac:dyDescent="0.3">
      <c r="B116" s="185">
        <v>2</v>
      </c>
      <c r="C116" s="206">
        <f>E24</f>
        <v>25</v>
      </c>
      <c r="D116" s="195">
        <v>3</v>
      </c>
      <c r="E116" s="198" t="s">
        <v>497</v>
      </c>
      <c r="F116" s="194">
        <f t="shared" si="7"/>
        <v>150</v>
      </c>
      <c r="G116" s="198" t="s">
        <v>515</v>
      </c>
      <c r="H116" s="191"/>
      <c r="J116" s="191"/>
      <c r="L116" s="245">
        <v>2</v>
      </c>
      <c r="M116" s="4">
        <v>30</v>
      </c>
      <c r="N116" s="3">
        <v>2</v>
      </c>
      <c r="O116" t="s">
        <v>497</v>
      </c>
      <c r="P116" s="4">
        <f t="shared" si="6"/>
        <v>120</v>
      </c>
      <c r="Q116" t="s">
        <v>549</v>
      </c>
      <c r="R116"/>
      <c r="S116"/>
    </row>
    <row r="117" spans="2:19" x14ac:dyDescent="0.3">
      <c r="B117" s="185">
        <v>2</v>
      </c>
      <c r="C117" s="206">
        <f>E22</f>
        <v>55</v>
      </c>
      <c r="D117" s="195">
        <v>0.1</v>
      </c>
      <c r="E117" s="198" t="s">
        <v>100</v>
      </c>
      <c r="F117" s="194">
        <f t="shared" si="7"/>
        <v>11</v>
      </c>
      <c r="G117" s="198" t="s">
        <v>516</v>
      </c>
      <c r="H117" s="191"/>
      <c r="J117" s="191"/>
      <c r="L117" s="245">
        <v>1</v>
      </c>
      <c r="M117" s="4">
        <v>55</v>
      </c>
      <c r="N117" s="3">
        <v>0.75</v>
      </c>
      <c r="O117" t="s">
        <v>100</v>
      </c>
      <c r="P117" s="4">
        <f t="shared" si="6"/>
        <v>41.25</v>
      </c>
      <c r="Q117" t="s">
        <v>565</v>
      </c>
      <c r="R117"/>
      <c r="S117"/>
    </row>
    <row r="118" spans="2:19" x14ac:dyDescent="0.3">
      <c r="B118" s="185">
        <v>3</v>
      </c>
      <c r="C118" s="206">
        <f>E22</f>
        <v>55</v>
      </c>
      <c r="D118" s="195">
        <v>0.1</v>
      </c>
      <c r="E118" s="191" t="s">
        <v>100</v>
      </c>
      <c r="F118" s="194">
        <f t="shared" si="7"/>
        <v>16.5</v>
      </c>
      <c r="G118" s="198" t="s">
        <v>518</v>
      </c>
      <c r="H118" s="191"/>
      <c r="J118" s="191"/>
      <c r="L118" s="245">
        <v>2</v>
      </c>
      <c r="M118" s="4">
        <v>55</v>
      </c>
      <c r="N118" s="3">
        <v>0.1</v>
      </c>
      <c r="O118" t="s">
        <v>100</v>
      </c>
      <c r="P118" s="4">
        <f t="shared" si="6"/>
        <v>11</v>
      </c>
      <c r="Q118" t="s">
        <v>516</v>
      </c>
      <c r="R118"/>
      <c r="S118"/>
    </row>
    <row r="119" spans="2:19" x14ac:dyDescent="0.3">
      <c r="B119" s="185">
        <v>3</v>
      </c>
      <c r="C119" s="206">
        <f>E22</f>
        <v>55</v>
      </c>
      <c r="D119" s="195">
        <v>0.25</v>
      </c>
      <c r="E119" s="191" t="s">
        <v>100</v>
      </c>
      <c r="F119" s="194">
        <f t="shared" si="7"/>
        <v>41.25</v>
      </c>
      <c r="G119" s="198" t="s">
        <v>31</v>
      </c>
      <c r="H119" s="191"/>
      <c r="J119" s="191"/>
      <c r="L119" s="245">
        <v>1</v>
      </c>
      <c r="M119" s="4">
        <v>55</v>
      </c>
      <c r="N119" s="3">
        <v>0.1</v>
      </c>
      <c r="O119" t="s">
        <v>100</v>
      </c>
      <c r="P119" s="4">
        <f t="shared" si="6"/>
        <v>5.5</v>
      </c>
      <c r="Q119" t="s">
        <v>518</v>
      </c>
      <c r="R119" s="26"/>
      <c r="S119"/>
    </row>
    <row r="120" spans="2:19" x14ac:dyDescent="0.3">
      <c r="B120" s="185">
        <v>1</v>
      </c>
      <c r="C120" s="206">
        <f>E22</f>
        <v>55</v>
      </c>
      <c r="D120" s="195">
        <v>0.5</v>
      </c>
      <c r="E120" s="198" t="s">
        <v>100</v>
      </c>
      <c r="F120" s="194">
        <f t="shared" si="7"/>
        <v>27.5</v>
      </c>
      <c r="G120" s="198" t="s">
        <v>32</v>
      </c>
      <c r="H120" s="191"/>
      <c r="J120" s="191"/>
      <c r="L120" s="8">
        <v>1</v>
      </c>
      <c r="M120" s="12">
        <f>SUM(P101:P119)</f>
        <v>16070.625</v>
      </c>
      <c r="N120" s="16">
        <v>0.15</v>
      </c>
      <c r="O120" s="8" t="s">
        <v>520</v>
      </c>
      <c r="P120" s="12">
        <f t="shared" si="6"/>
        <v>2410.59375</v>
      </c>
      <c r="Q120" s="8" t="s">
        <v>550</v>
      </c>
      <c r="R120"/>
    </row>
    <row r="121" spans="2:19" x14ac:dyDescent="0.3">
      <c r="B121" s="185">
        <v>1</v>
      </c>
      <c r="C121" s="206">
        <f>E22</f>
        <v>55</v>
      </c>
      <c r="D121" s="195">
        <v>0.45</v>
      </c>
      <c r="E121" s="191" t="s">
        <v>100</v>
      </c>
      <c r="F121" s="194">
        <f t="shared" si="7"/>
        <v>24.75</v>
      </c>
      <c r="G121" s="198" t="s">
        <v>34</v>
      </c>
      <c r="H121" s="191"/>
      <c r="J121" s="191"/>
      <c r="L121"/>
      <c r="M121" s="4"/>
      <c r="N121" s="1"/>
      <c r="O121"/>
      <c r="P121" s="249">
        <f>SUM(P101:P120)</f>
        <v>18481.21875</v>
      </c>
      <c r="Q121"/>
    </row>
    <row r="122" spans="2:19" x14ac:dyDescent="0.3">
      <c r="B122" s="185">
        <v>10</v>
      </c>
      <c r="C122" s="206">
        <f>E22</f>
        <v>55</v>
      </c>
      <c r="D122" s="209">
        <v>0.35</v>
      </c>
      <c r="E122" s="198" t="s">
        <v>100</v>
      </c>
      <c r="F122" s="194">
        <f t="shared" si="7"/>
        <v>192.5</v>
      </c>
      <c r="G122" s="198" t="s">
        <v>33</v>
      </c>
      <c r="H122" s="191"/>
      <c r="J122" s="191"/>
    </row>
    <row r="123" spans="2:19" x14ac:dyDescent="0.3">
      <c r="B123" s="220">
        <v>1</v>
      </c>
      <c r="C123" s="236">
        <f>SUM(F104:F122)</f>
        <v>10896.375</v>
      </c>
      <c r="D123" s="238">
        <v>0.15</v>
      </c>
      <c r="E123" s="205" t="s">
        <v>520</v>
      </c>
      <c r="F123" s="221">
        <f>C123*D123</f>
        <v>1634.45625</v>
      </c>
      <c r="G123" s="205" t="s">
        <v>550</v>
      </c>
      <c r="H123" s="205"/>
      <c r="J123" s="191"/>
    </row>
    <row r="124" spans="2:19" x14ac:dyDescent="0.3">
      <c r="B124" s="191"/>
      <c r="C124" s="194"/>
      <c r="D124" s="195"/>
      <c r="E124" s="191"/>
      <c r="F124" s="222">
        <f>SUM(F104:F123)</f>
        <v>12530.831249999999</v>
      </c>
      <c r="G124" s="191"/>
      <c r="H124" s="191"/>
      <c r="J124" s="191"/>
    </row>
    <row r="127" spans="2:19" x14ac:dyDescent="0.3">
      <c r="K127" s="217" t="s">
        <v>574</v>
      </c>
      <c r="L127" s="217" t="s">
        <v>474</v>
      </c>
    </row>
    <row r="128" spans="2:19" x14ac:dyDescent="0.3">
      <c r="K128" s="231" t="s">
        <v>22</v>
      </c>
      <c r="L128" s="235">
        <f>F71</f>
        <v>4783.5687500000004</v>
      </c>
    </row>
    <row r="129" spans="11:12" x14ac:dyDescent="0.3">
      <c r="K129" s="231" t="s">
        <v>23</v>
      </c>
      <c r="L129" s="235">
        <f>F93</f>
        <v>6455.3812500000004</v>
      </c>
    </row>
    <row r="130" spans="11:12" x14ac:dyDescent="0.3">
      <c r="K130" s="231" t="s">
        <v>24</v>
      </c>
      <c r="L130" s="235">
        <f>F124</f>
        <v>12530.831249999999</v>
      </c>
    </row>
    <row r="131" spans="11:12" x14ac:dyDescent="0.3">
      <c r="K131" s="231" t="s">
        <v>571</v>
      </c>
      <c r="L131" s="235">
        <f>P31</f>
        <v>7241.9812499999998</v>
      </c>
    </row>
    <row r="132" spans="11:12" x14ac:dyDescent="0.3">
      <c r="K132" s="231" t="s">
        <v>572</v>
      </c>
      <c r="L132" s="232">
        <f>P79</f>
        <v>8995.7312499999989</v>
      </c>
    </row>
    <row r="133" spans="11:12" x14ac:dyDescent="0.3">
      <c r="K133" s="205" t="s">
        <v>573</v>
      </c>
      <c r="L133" s="221">
        <f>P121</f>
        <v>18481.21875</v>
      </c>
    </row>
    <row r="134" spans="11:12" x14ac:dyDescent="0.3">
      <c r="L134" s="250">
        <f>SUM(L128:L133)</f>
        <v>58488.712500000001</v>
      </c>
    </row>
  </sheetData>
  <sheetProtection password="C853" sheet="1" objects="1" scenarios="1" insertRows="0"/>
  <pageMargins left="0.25" right="0.25" top="0.75" bottom="0.75" header="0.3" footer="0.3"/>
  <pageSetup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Gaston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+Sheet1!B37</f>
        <v>229</v>
      </c>
      <c r="D3" s="41"/>
      <c r="E3" s="42"/>
      <c r="F3" s="42"/>
      <c r="G3" s="154">
        <f>C3</f>
        <v>229</v>
      </c>
      <c r="H3" s="146"/>
      <c r="I3" s="146"/>
      <c r="J3" s="154">
        <f>ROUNDUP(C3*0.25,0)</f>
        <v>58</v>
      </c>
      <c r="K3" s="146"/>
      <c r="L3" s="146"/>
      <c r="M3" s="154">
        <f>ROUNDUP(G3*1.1,0)</f>
        <v>252</v>
      </c>
      <c r="N3" s="146"/>
      <c r="O3" s="146"/>
      <c r="P3" s="154">
        <f>ROUNDUP(J3*1.1,0)</f>
        <v>64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topLeftCell="B1"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Gates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+Sheet1!B38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Graham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+Sheet1!B39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Granville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+Sheet1!B40</f>
        <v>35</v>
      </c>
      <c r="D3" s="41"/>
      <c r="E3" s="42"/>
      <c r="F3" s="42"/>
      <c r="G3" s="154">
        <f>C3</f>
        <v>35</v>
      </c>
      <c r="H3" s="146"/>
      <c r="I3" s="146"/>
      <c r="J3" s="154">
        <f>ROUNDUP(C3*0.25,0)</f>
        <v>9</v>
      </c>
      <c r="K3" s="146"/>
      <c r="L3" s="146"/>
      <c r="M3" s="154">
        <f>ROUNDUP(G3*1.1,0)</f>
        <v>39</v>
      </c>
      <c r="N3" s="146"/>
      <c r="O3" s="146"/>
      <c r="P3" s="154">
        <f>ROUNDUP(J3*1.1,0)</f>
        <v>10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Greene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+Sheet1!B41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Guilford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+Sheet1!B42</f>
        <v>424</v>
      </c>
      <c r="D3" s="41"/>
      <c r="E3" s="42"/>
      <c r="F3" s="42"/>
      <c r="G3" s="154">
        <f>C3</f>
        <v>424</v>
      </c>
      <c r="H3" s="146"/>
      <c r="I3" s="146"/>
      <c r="J3" s="154">
        <f>ROUNDUP(C3*0.25,0)</f>
        <v>106</v>
      </c>
      <c r="K3" s="146"/>
      <c r="L3" s="146"/>
      <c r="M3" s="154">
        <f>ROUNDUP(G3*1.1,0)</f>
        <v>467</v>
      </c>
      <c r="N3" s="146"/>
      <c r="O3" s="146"/>
      <c r="P3" s="154">
        <f>ROUNDUP(J3*1.1,0)</f>
        <v>117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Halifax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+Sheet1!B43</f>
        <v>51</v>
      </c>
      <c r="D3" s="41"/>
      <c r="E3" s="42"/>
      <c r="F3" s="42"/>
      <c r="G3" s="154">
        <f>C3</f>
        <v>51</v>
      </c>
      <c r="H3" s="146"/>
      <c r="I3" s="146"/>
      <c r="J3" s="154">
        <f>ROUNDUP(C3*0.25,0)</f>
        <v>13</v>
      </c>
      <c r="K3" s="146"/>
      <c r="L3" s="146"/>
      <c r="M3" s="154">
        <f>ROUNDUP(G3*1.1,0)</f>
        <v>57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Harnett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+Sheet1!B44</f>
        <v>98</v>
      </c>
      <c r="D3" s="41"/>
      <c r="E3" s="42"/>
      <c r="F3" s="42"/>
      <c r="G3" s="154">
        <f>C3</f>
        <v>98</v>
      </c>
      <c r="H3" s="146"/>
      <c r="I3" s="146"/>
      <c r="J3" s="154">
        <f>ROUNDUP(C3*0.25,0)</f>
        <v>25</v>
      </c>
      <c r="K3" s="146"/>
      <c r="L3" s="146"/>
      <c r="M3" s="154">
        <f>ROUNDUP(G3*1.1,0)</f>
        <v>108</v>
      </c>
      <c r="N3" s="146"/>
      <c r="O3" s="146"/>
      <c r="P3" s="154">
        <f>ROUNDUP(J3*1.1,0)</f>
        <v>28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Haywood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+Sheet1!B45</f>
        <v>30</v>
      </c>
      <c r="D3" s="41"/>
      <c r="E3" s="42"/>
      <c r="F3" s="42"/>
      <c r="G3" s="154">
        <f>C3</f>
        <v>30</v>
      </c>
      <c r="H3" s="146"/>
      <c r="I3" s="146"/>
      <c r="J3" s="154">
        <f>ROUNDUP(C3*0.25,0)</f>
        <v>8</v>
      </c>
      <c r="K3" s="146"/>
      <c r="L3" s="146"/>
      <c r="M3" s="154">
        <f>ROUNDUP(G3*1.1,0)</f>
        <v>33</v>
      </c>
      <c r="N3" s="146"/>
      <c r="O3" s="146"/>
      <c r="P3" s="154">
        <f>ROUNDUP(J3*1.1,0)</f>
        <v>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Henderson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+Sheet1!B46</f>
        <v>54</v>
      </c>
      <c r="D3" s="41"/>
      <c r="E3" s="42"/>
      <c r="F3" s="42"/>
      <c r="G3" s="154">
        <f>C3</f>
        <v>54</v>
      </c>
      <c r="H3" s="146"/>
      <c r="I3" s="146"/>
      <c r="J3" s="154">
        <f>ROUNDUP(C3*0.25,0)</f>
        <v>14</v>
      </c>
      <c r="K3" s="146"/>
      <c r="L3" s="146"/>
      <c r="M3" s="154">
        <f>ROUNDUP(G3*1.1,0)</f>
        <v>60</v>
      </c>
      <c r="N3" s="146"/>
      <c r="O3" s="146"/>
      <c r="P3" s="154">
        <f>ROUNDUP(J3*1.1,0)</f>
        <v>16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Alamance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40">
        <v>106</v>
      </c>
      <c r="D3" s="41"/>
      <c r="E3" s="42"/>
      <c r="F3" s="42"/>
      <c r="G3" s="154">
        <f>C3</f>
        <v>106</v>
      </c>
      <c r="H3" s="146"/>
      <c r="I3" s="146"/>
      <c r="J3" s="154">
        <f>ROUNDUP(C3*0.25,0)</f>
        <v>27</v>
      </c>
      <c r="K3" s="146"/>
      <c r="L3" s="146"/>
      <c r="M3" s="154">
        <f>ROUNDUP(G3*1.1,0)</f>
        <v>117</v>
      </c>
      <c r="N3" s="146"/>
      <c r="O3" s="146"/>
      <c r="P3" s="154">
        <f>ROUNDUP(J3*1.1,0)</f>
        <v>30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Hertford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+Sheet1!B47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Hoke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+Sheet1!B48</f>
        <v>39</v>
      </c>
      <c r="D3" s="41"/>
      <c r="E3" s="42"/>
      <c r="F3" s="42"/>
      <c r="G3" s="154">
        <f>C3</f>
        <v>39</v>
      </c>
      <c r="H3" s="146"/>
      <c r="I3" s="146"/>
      <c r="J3" s="154">
        <f>ROUNDUP(C3*0.25,0)</f>
        <v>10</v>
      </c>
      <c r="K3" s="146"/>
      <c r="L3" s="146"/>
      <c r="M3" s="154">
        <f>ROUNDUP(G3*1.1,0)</f>
        <v>43</v>
      </c>
      <c r="N3" s="146"/>
      <c r="O3" s="146"/>
      <c r="P3" s="154">
        <f>ROUNDUP(J3*1.1,0)</f>
        <v>11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Hyde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+Sheet1!B49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Iredell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+Sheet1!B50</f>
        <v>129</v>
      </c>
      <c r="D3" s="41"/>
      <c r="E3" s="42"/>
      <c r="F3" s="42"/>
      <c r="G3" s="154">
        <f>C3</f>
        <v>129</v>
      </c>
      <c r="H3" s="146"/>
      <c r="I3" s="146"/>
      <c r="J3" s="154">
        <f>ROUNDUP(C3*0.25,0)</f>
        <v>33</v>
      </c>
      <c r="K3" s="146"/>
      <c r="L3" s="146"/>
      <c r="M3" s="154">
        <f>ROUNDUP(G3*1.1,0)</f>
        <v>142</v>
      </c>
      <c r="N3" s="146"/>
      <c r="O3" s="146"/>
      <c r="P3" s="154">
        <f>ROUNDUP(J3*1.1,0)</f>
        <v>37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Jackson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+Sheet1!B51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zoomScaleNormal="100"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Johnston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+Sheet1!B52</f>
        <v>109</v>
      </c>
      <c r="D3" s="41"/>
      <c r="E3" s="42"/>
      <c r="F3" s="42"/>
      <c r="G3" s="154">
        <f>C3</f>
        <v>109</v>
      </c>
      <c r="H3" s="146"/>
      <c r="I3" s="146"/>
      <c r="J3" s="154">
        <f>ROUNDUP(C3*0.25,0)</f>
        <v>28</v>
      </c>
      <c r="K3" s="146"/>
      <c r="L3" s="146"/>
      <c r="M3" s="154">
        <f>ROUNDUP(G3*1.1,0)</f>
        <v>120</v>
      </c>
      <c r="N3" s="146"/>
      <c r="O3" s="146"/>
      <c r="P3" s="154">
        <f>ROUNDUP(J3*1.1,0)</f>
        <v>31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Jones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+Sheet1!B53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Lee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+Sheet1!B54</f>
        <v>65</v>
      </c>
      <c r="D3" s="41"/>
      <c r="E3" s="42"/>
      <c r="F3" s="42"/>
      <c r="G3" s="154">
        <f>C3</f>
        <v>65</v>
      </c>
      <c r="H3" s="146"/>
      <c r="I3" s="146"/>
      <c r="J3" s="154">
        <f>ROUNDUP(C3*0.25,0)</f>
        <v>17</v>
      </c>
      <c r="K3" s="146"/>
      <c r="L3" s="146"/>
      <c r="M3" s="154">
        <f>ROUNDUP(G3*1.1,0)</f>
        <v>72</v>
      </c>
      <c r="N3" s="146"/>
      <c r="O3" s="146"/>
      <c r="P3" s="154">
        <f>ROUNDUP(J3*1.1,0)</f>
        <v>19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Lenoir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+Sheet1!B55</f>
        <v>49</v>
      </c>
      <c r="D3" s="41"/>
      <c r="E3" s="42"/>
      <c r="F3" s="42"/>
      <c r="G3" s="154">
        <f>C3</f>
        <v>49</v>
      </c>
      <c r="H3" s="146"/>
      <c r="I3" s="146"/>
      <c r="J3" s="154">
        <f>ROUNDUP(C3*0.25,0)</f>
        <v>13</v>
      </c>
      <c r="K3" s="146"/>
      <c r="L3" s="146"/>
      <c r="M3" s="154">
        <f>ROUNDUP(G3*1.1,0)</f>
        <v>54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Lincoln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+Sheet1!B56</f>
        <v>86</v>
      </c>
      <c r="D3" s="41"/>
      <c r="E3" s="42"/>
      <c r="F3" s="42"/>
      <c r="G3" s="154">
        <f>C3</f>
        <v>86</v>
      </c>
      <c r="H3" s="146"/>
      <c r="I3" s="146"/>
      <c r="J3" s="154">
        <f>ROUNDUP(C3*0.25,0)</f>
        <v>22</v>
      </c>
      <c r="K3" s="146"/>
      <c r="L3" s="146"/>
      <c r="M3" s="154">
        <f>ROUNDUP(G3*1.1,0)</f>
        <v>95</v>
      </c>
      <c r="N3" s="146"/>
      <c r="O3" s="146"/>
      <c r="P3" s="154">
        <f>ROUNDUP(J3*1.1,0)</f>
        <v>25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Alexander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+Sheet1!B3</f>
        <v>34</v>
      </c>
      <c r="D3" s="41"/>
      <c r="E3" s="42"/>
      <c r="F3" s="42"/>
      <c r="G3" s="154">
        <f>C3</f>
        <v>34</v>
      </c>
      <c r="H3" s="146"/>
      <c r="I3" s="146"/>
      <c r="J3" s="154">
        <f>ROUNDUP(C3*0.25,0)</f>
        <v>9</v>
      </c>
      <c r="K3" s="146"/>
      <c r="L3" s="146"/>
      <c r="M3" s="154">
        <f>ROUNDUP(G3*1.1,0)</f>
        <v>38</v>
      </c>
      <c r="N3" s="146"/>
      <c r="O3" s="146"/>
      <c r="P3" s="154">
        <f>ROUNDUP(J3*1.1,0)</f>
        <v>10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Macon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+Sheet1!B57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Madison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+Sheet1!B58</f>
        <v>22</v>
      </c>
      <c r="D3" s="41"/>
      <c r="E3" s="42"/>
      <c r="F3" s="42"/>
      <c r="G3" s="154">
        <f>C3</f>
        <v>22</v>
      </c>
      <c r="H3" s="146"/>
      <c r="I3" s="146"/>
      <c r="J3" s="154">
        <f>ROUNDUP(C3*0.25,0)</f>
        <v>6</v>
      </c>
      <c r="K3" s="146"/>
      <c r="L3" s="146"/>
      <c r="M3" s="154">
        <f>ROUNDUP(G3*1.1,0)</f>
        <v>25</v>
      </c>
      <c r="N3" s="146"/>
      <c r="O3" s="146"/>
      <c r="P3" s="154">
        <f>ROUNDUP(J3*1.1,0)</f>
        <v>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Martin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+Sheet1!B59</f>
        <v>34</v>
      </c>
      <c r="D3" s="41"/>
      <c r="E3" s="42"/>
      <c r="F3" s="42"/>
      <c r="G3" s="154">
        <f>C3</f>
        <v>34</v>
      </c>
      <c r="H3" s="146"/>
      <c r="I3" s="146"/>
      <c r="J3" s="154">
        <f>ROUNDUP(C3*0.25,0)</f>
        <v>9</v>
      </c>
      <c r="K3" s="146"/>
      <c r="L3" s="146"/>
      <c r="M3" s="154">
        <f>ROUNDUP(G3*1.1,0)</f>
        <v>38</v>
      </c>
      <c r="N3" s="146"/>
      <c r="O3" s="146"/>
      <c r="P3" s="154">
        <f>ROUNDUP(J3*1.1,0)</f>
        <v>10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254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McDowell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+Sheet1!B60</f>
        <v>48</v>
      </c>
      <c r="D3" s="41"/>
      <c r="E3" s="42"/>
      <c r="F3" s="42"/>
      <c r="G3" s="154">
        <f>C3</f>
        <v>48</v>
      </c>
      <c r="H3" s="146"/>
      <c r="I3" s="146"/>
      <c r="J3" s="154">
        <f>ROUNDUP(C3*0.25,0)</f>
        <v>12</v>
      </c>
      <c r="K3" s="146"/>
      <c r="L3" s="146"/>
      <c r="M3" s="154">
        <f>ROUNDUP(G3*1.1,0)</f>
        <v>53</v>
      </c>
      <c r="N3" s="146"/>
      <c r="O3" s="146"/>
      <c r="P3" s="154">
        <f>ROUNDUP(J3*1.1,0)</f>
        <v>14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Mecklenburg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+Sheet1!B61</f>
        <v>546</v>
      </c>
      <c r="D3" s="41"/>
      <c r="E3" s="42"/>
      <c r="F3" s="42"/>
      <c r="G3" s="154">
        <f>C3</f>
        <v>546</v>
      </c>
      <c r="H3" s="146"/>
      <c r="I3" s="146"/>
      <c r="J3" s="154">
        <f>ROUNDUP(C3*0.25,0)</f>
        <v>137</v>
      </c>
      <c r="K3" s="146"/>
      <c r="L3" s="146"/>
      <c r="M3" s="154">
        <f>ROUNDUP(G3*1.1,0)</f>
        <v>601</v>
      </c>
      <c r="N3" s="146"/>
      <c r="O3" s="146"/>
      <c r="P3" s="154">
        <f>ROUNDUP(J3*1.1,0)</f>
        <v>151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Mitchell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+Sheet1!B62</f>
        <v>18</v>
      </c>
      <c r="D3" s="41"/>
      <c r="E3" s="42"/>
      <c r="F3" s="42"/>
      <c r="G3" s="154">
        <f>C3</f>
        <v>18</v>
      </c>
      <c r="H3" s="146"/>
      <c r="I3" s="146"/>
      <c r="J3" s="154">
        <f>ROUNDUP(C3*0.25,0)</f>
        <v>5</v>
      </c>
      <c r="K3" s="146"/>
      <c r="L3" s="146"/>
      <c r="M3" s="154">
        <f>ROUNDUP(G3*1.1,0)</f>
        <v>20</v>
      </c>
      <c r="N3" s="146"/>
      <c r="O3" s="146"/>
      <c r="P3" s="154">
        <f>ROUNDUP(J3*1.1,0)</f>
        <v>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Montgomery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+Sheet1!B63</f>
        <v>24</v>
      </c>
      <c r="D3" s="41"/>
      <c r="E3" s="42"/>
      <c r="F3" s="42"/>
      <c r="G3" s="154">
        <f>C3</f>
        <v>24</v>
      </c>
      <c r="H3" s="146"/>
      <c r="I3" s="146"/>
      <c r="J3" s="154">
        <f>ROUNDUP(C3*0.25,0)</f>
        <v>6</v>
      </c>
      <c r="K3" s="146"/>
      <c r="L3" s="146"/>
      <c r="M3" s="154">
        <f>ROUNDUP(G3*1.1,0)</f>
        <v>27</v>
      </c>
      <c r="N3" s="146"/>
      <c r="O3" s="146"/>
      <c r="P3" s="154">
        <f>ROUNDUP(J3*1.1,0)</f>
        <v>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Moore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+Sheet1!B64</f>
        <v>58</v>
      </c>
      <c r="D3" s="41"/>
      <c r="E3" s="42"/>
      <c r="F3" s="42"/>
      <c r="G3" s="154">
        <f>C3</f>
        <v>58</v>
      </c>
      <c r="H3" s="146"/>
      <c r="I3" s="146"/>
      <c r="J3" s="154">
        <f>ROUNDUP(C3*0.25,0)</f>
        <v>15</v>
      </c>
      <c r="K3" s="146"/>
      <c r="L3" s="146"/>
      <c r="M3" s="154">
        <f>ROUNDUP(G3*1.1,0)</f>
        <v>64</v>
      </c>
      <c r="N3" s="146"/>
      <c r="O3" s="146"/>
      <c r="P3" s="154">
        <f>ROUNDUP(J3*1.1,0)</f>
        <v>17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Nash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+Sheet1!B65</f>
        <v>60</v>
      </c>
      <c r="D3" s="41"/>
      <c r="E3" s="42"/>
      <c r="F3" s="42"/>
      <c r="G3" s="154">
        <f>C3</f>
        <v>60</v>
      </c>
      <c r="H3" s="146"/>
      <c r="I3" s="146"/>
      <c r="J3" s="154">
        <f>ROUNDUP(C3*0.25,0)</f>
        <v>15</v>
      </c>
      <c r="K3" s="146"/>
      <c r="L3" s="146"/>
      <c r="M3" s="154">
        <f>ROUNDUP(G3*1.1,0)</f>
        <v>66</v>
      </c>
      <c r="N3" s="146"/>
      <c r="O3" s="146"/>
      <c r="P3" s="154">
        <f>ROUNDUP(J3*1.1,0)</f>
        <v>17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New Hanover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+Sheet1!B66</f>
        <v>206</v>
      </c>
      <c r="D3" s="41"/>
      <c r="E3" s="42"/>
      <c r="F3" s="42"/>
      <c r="G3" s="154">
        <f>C3</f>
        <v>206</v>
      </c>
      <c r="H3" s="146"/>
      <c r="I3" s="146"/>
      <c r="J3" s="154">
        <f>ROUNDUP(C3*0.25,0)</f>
        <v>52</v>
      </c>
      <c r="K3" s="146"/>
      <c r="L3" s="146"/>
      <c r="M3" s="154">
        <f>ROUNDUP(G3*1.1,0)</f>
        <v>227</v>
      </c>
      <c r="N3" s="146"/>
      <c r="O3" s="146"/>
      <c r="P3" s="154">
        <f>ROUNDUP(J3*1.1,0)</f>
        <v>58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Alleghany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+Sheet1!B4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252">
        <v>6</v>
      </c>
      <c r="N6" s="43"/>
      <c r="O6" s="43"/>
      <c r="P6" s="252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Northampton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+Sheet1!B67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Onslow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+Sheet1!B68</f>
        <v>107</v>
      </c>
      <c r="D3" s="41"/>
      <c r="E3" s="42"/>
      <c r="F3" s="42"/>
      <c r="G3" s="154">
        <f>C3</f>
        <v>107</v>
      </c>
      <c r="H3" s="146"/>
      <c r="I3" s="146"/>
      <c r="J3" s="154">
        <f>ROUNDUP(C3*0.25,0)</f>
        <v>27</v>
      </c>
      <c r="K3" s="146"/>
      <c r="L3" s="146"/>
      <c r="M3" s="154">
        <f>ROUNDUP(G3*1.1,0)</f>
        <v>118</v>
      </c>
      <c r="N3" s="146"/>
      <c r="O3" s="146"/>
      <c r="P3" s="154">
        <f>ROUNDUP(J3*1.1,0)</f>
        <v>30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Orange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+Sheet1!B65</f>
        <v>60</v>
      </c>
      <c r="D3" s="41"/>
      <c r="E3" s="42"/>
      <c r="F3" s="42"/>
      <c r="G3" s="154">
        <f>C3</f>
        <v>60</v>
      </c>
      <c r="H3" s="146"/>
      <c r="I3" s="146"/>
      <c r="J3" s="154">
        <f>ROUNDUP(C3*0.25,0)</f>
        <v>15</v>
      </c>
      <c r="K3" s="146"/>
      <c r="L3" s="146"/>
      <c r="M3" s="154">
        <f>ROUNDUP(G3*1.1,0)</f>
        <v>66</v>
      </c>
      <c r="N3" s="146"/>
      <c r="O3" s="146"/>
      <c r="P3" s="154">
        <f>ROUNDUP(J3*1.1,0)</f>
        <v>17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Pamlico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+Sheet1!B70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Pasquotank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+Sheet1!B71</f>
        <v>51</v>
      </c>
      <c r="D3" s="41"/>
      <c r="E3" s="42"/>
      <c r="F3" s="42"/>
      <c r="G3" s="154">
        <f>C3</f>
        <v>51</v>
      </c>
      <c r="H3" s="146"/>
      <c r="I3" s="146"/>
      <c r="J3" s="154">
        <f>ROUNDUP(C3*0.25,0)</f>
        <v>13</v>
      </c>
      <c r="K3" s="146"/>
      <c r="L3" s="146"/>
      <c r="M3" s="154">
        <f>ROUNDUP(G3*1.1,0)</f>
        <v>57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Pender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+Sheet1!B72</f>
        <v>49</v>
      </c>
      <c r="D3" s="41"/>
      <c r="E3" s="42"/>
      <c r="F3" s="42"/>
      <c r="G3" s="154">
        <f>C3</f>
        <v>49</v>
      </c>
      <c r="H3" s="146"/>
      <c r="I3" s="146"/>
      <c r="J3" s="154">
        <f>ROUNDUP(C3*0.25,0)</f>
        <v>13</v>
      </c>
      <c r="K3" s="146"/>
      <c r="L3" s="146"/>
      <c r="M3" s="154">
        <f>ROUNDUP(G3*1.1,0)</f>
        <v>54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Perquimans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+Sheet1!B73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254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Person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+Sheet1!B74</f>
        <v>41</v>
      </c>
      <c r="D3" s="41"/>
      <c r="E3" s="42"/>
      <c r="F3" s="42"/>
      <c r="G3" s="154">
        <f>C3</f>
        <v>41</v>
      </c>
      <c r="H3" s="146"/>
      <c r="I3" s="146"/>
      <c r="J3" s="154">
        <f>ROUNDUP(C3*0.25,0)</f>
        <v>11</v>
      </c>
      <c r="K3" s="146"/>
      <c r="L3" s="146"/>
      <c r="M3" s="154">
        <f>ROUNDUP(G3*1.1,0)</f>
        <v>46</v>
      </c>
      <c r="N3" s="146"/>
      <c r="O3" s="146"/>
      <c r="P3" s="154">
        <f>ROUNDUP(J3*1.1,0)</f>
        <v>13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Pitt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+Sheet1!B75</f>
        <v>157</v>
      </c>
      <c r="D3" s="41"/>
      <c r="E3" s="42"/>
      <c r="F3" s="42"/>
      <c r="G3" s="154">
        <f>C3</f>
        <v>157</v>
      </c>
      <c r="H3" s="146"/>
      <c r="I3" s="146"/>
      <c r="J3" s="154">
        <f>ROUNDUP(C3*0.25,0)</f>
        <v>40</v>
      </c>
      <c r="K3" s="146"/>
      <c r="L3" s="146"/>
      <c r="M3" s="154">
        <f>ROUNDUP(G3*1.1,0)</f>
        <v>173</v>
      </c>
      <c r="N3" s="146"/>
      <c r="O3" s="146"/>
      <c r="P3" s="154">
        <f>ROUNDUP(J3*1.1,0)</f>
        <v>44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Polk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+Sheet1!B76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Anson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+Sheet1!B5</f>
        <v>20</v>
      </c>
      <c r="D3" s="41"/>
      <c r="E3" s="42"/>
      <c r="F3" s="42"/>
      <c r="G3" s="154">
        <f>C3</f>
        <v>20</v>
      </c>
      <c r="H3" s="146"/>
      <c r="I3" s="146"/>
      <c r="J3" s="154">
        <f>ROUNDUP(C3*0.25,0)</f>
        <v>5</v>
      </c>
      <c r="K3" s="146"/>
      <c r="L3" s="146"/>
      <c r="M3" s="154">
        <f>ROUNDUP(G3*1.1,0)</f>
        <v>22</v>
      </c>
      <c r="N3" s="146"/>
      <c r="O3" s="146"/>
      <c r="P3" s="154">
        <f>ROUNDUP(J3*1.1,0)</f>
        <v>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Randolph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+Sheet1!B77</f>
        <v>90</v>
      </c>
      <c r="D3" s="41"/>
      <c r="E3" s="42"/>
      <c r="F3" s="42"/>
      <c r="G3" s="154">
        <f>C3</f>
        <v>90</v>
      </c>
      <c r="H3" s="146"/>
      <c r="I3" s="146"/>
      <c r="J3" s="154">
        <f>ROUNDUP(C3*0.25,0)</f>
        <v>23</v>
      </c>
      <c r="K3" s="146"/>
      <c r="L3" s="146"/>
      <c r="M3" s="154">
        <f>ROUNDUP(G3*1.1,0)</f>
        <v>99</v>
      </c>
      <c r="N3" s="146"/>
      <c r="O3" s="146"/>
      <c r="P3" s="154">
        <f>ROUNDUP(J3*1.1,0)</f>
        <v>26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Richmond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+Sheet1!B78</f>
        <v>54</v>
      </c>
      <c r="D3" s="41"/>
      <c r="E3" s="42"/>
      <c r="F3" s="42"/>
      <c r="G3" s="154">
        <f>C3</f>
        <v>54</v>
      </c>
      <c r="H3" s="146"/>
      <c r="I3" s="146"/>
      <c r="J3" s="154">
        <f>ROUNDUP(C3*0.25,0)</f>
        <v>14</v>
      </c>
      <c r="K3" s="146"/>
      <c r="L3" s="146"/>
      <c r="M3" s="154">
        <f>ROUNDUP(G3*1.1,0)</f>
        <v>60</v>
      </c>
      <c r="N3" s="146"/>
      <c r="O3" s="146"/>
      <c r="P3" s="154">
        <f>ROUNDUP(J3*1.1,0)</f>
        <v>16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Robeson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+Sheet1!B79</f>
        <v>116</v>
      </c>
      <c r="D3" s="41"/>
      <c r="E3" s="42"/>
      <c r="F3" s="42"/>
      <c r="G3" s="154">
        <f>C3</f>
        <v>116</v>
      </c>
      <c r="H3" s="146"/>
      <c r="I3" s="146"/>
      <c r="J3" s="154">
        <f>ROUNDUP(C3*0.25,0)</f>
        <v>29</v>
      </c>
      <c r="K3" s="146"/>
      <c r="L3" s="146"/>
      <c r="M3" s="154">
        <f>ROUNDUP(G3*1.1,0)</f>
        <v>128</v>
      </c>
      <c r="N3" s="146"/>
      <c r="O3" s="146"/>
      <c r="P3" s="154">
        <f>ROUNDUP(J3*1.1,0)</f>
        <v>32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Rockingham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+Sheet1!B80</f>
        <v>75</v>
      </c>
      <c r="D3" s="41"/>
      <c r="E3" s="42"/>
      <c r="F3" s="42"/>
      <c r="G3" s="154">
        <f>C3</f>
        <v>75</v>
      </c>
      <c r="H3" s="146"/>
      <c r="I3" s="146"/>
      <c r="J3" s="154">
        <f>ROUNDUP(C3*0.25,0)</f>
        <v>19</v>
      </c>
      <c r="K3" s="146"/>
      <c r="L3" s="146"/>
      <c r="M3" s="154">
        <f>ROUNDUP(G3*1.1,0)</f>
        <v>83</v>
      </c>
      <c r="N3" s="146"/>
      <c r="O3" s="146"/>
      <c r="P3" s="154">
        <f>ROUNDUP(J3*1.1,0)</f>
        <v>21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Rowan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+Sheet1!B81</f>
        <v>130</v>
      </c>
      <c r="D3" s="41"/>
      <c r="E3" s="42"/>
      <c r="F3" s="42"/>
      <c r="G3" s="154">
        <f>C3</f>
        <v>130</v>
      </c>
      <c r="H3" s="146"/>
      <c r="I3" s="146"/>
      <c r="J3" s="154">
        <f>ROUNDUP(C3*0.25,0)</f>
        <v>33</v>
      </c>
      <c r="K3" s="146"/>
      <c r="L3" s="146"/>
      <c r="M3" s="154">
        <f>ROUNDUP(G3*1.1,0)</f>
        <v>143</v>
      </c>
      <c r="N3" s="146"/>
      <c r="O3" s="146"/>
      <c r="P3" s="154">
        <f>ROUNDUP(J3*1.1,0)</f>
        <v>37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Rutherford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+Sheet1!B82</f>
        <v>84</v>
      </c>
      <c r="D3" s="41"/>
      <c r="E3" s="42"/>
      <c r="F3" s="42"/>
      <c r="G3" s="154">
        <f>C3</f>
        <v>84</v>
      </c>
      <c r="H3" s="146"/>
      <c r="I3" s="146"/>
      <c r="J3" s="154">
        <f>ROUNDUP(C3*0.25,0)</f>
        <v>21</v>
      </c>
      <c r="K3" s="146"/>
      <c r="L3" s="146"/>
      <c r="M3" s="154">
        <f>ROUNDUP(G3*1.1,0)</f>
        <v>93</v>
      </c>
      <c r="N3" s="146"/>
      <c r="O3" s="146"/>
      <c r="P3" s="154">
        <f>ROUNDUP(J3*1.1,0)</f>
        <v>24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Sampson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+Sheet1!B83</f>
        <v>55</v>
      </c>
      <c r="D3" s="41"/>
      <c r="E3" s="42"/>
      <c r="F3" s="42"/>
      <c r="G3" s="154">
        <f>C3</f>
        <v>55</v>
      </c>
      <c r="H3" s="146"/>
      <c r="I3" s="146"/>
      <c r="J3" s="154">
        <f>ROUNDUP(C3*0.25,0)</f>
        <v>14</v>
      </c>
      <c r="K3" s="146"/>
      <c r="L3" s="146"/>
      <c r="M3" s="154">
        <f>ROUNDUP(G3*1.1,0)</f>
        <v>61</v>
      </c>
      <c r="N3" s="146"/>
      <c r="O3" s="146"/>
      <c r="P3" s="154">
        <f>ROUNDUP(J3*1.1,0)</f>
        <v>16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Scotland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+Sheet1!B84</f>
        <v>34</v>
      </c>
      <c r="D3" s="41"/>
      <c r="E3" s="42"/>
      <c r="F3" s="42"/>
      <c r="G3" s="154">
        <f>C3</f>
        <v>34</v>
      </c>
      <c r="H3" s="146"/>
      <c r="I3" s="146"/>
      <c r="J3" s="154">
        <f>ROUNDUP(C3*0.25,0)</f>
        <v>9</v>
      </c>
      <c r="K3" s="146"/>
      <c r="L3" s="146"/>
      <c r="M3" s="154">
        <f>ROUNDUP(G3*1.1,0)</f>
        <v>38</v>
      </c>
      <c r="N3" s="146"/>
      <c r="O3" s="146"/>
      <c r="P3" s="154">
        <f>ROUNDUP(J3*1.1,0)</f>
        <v>10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Stanly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+Sheet1!B85</f>
        <v>52</v>
      </c>
      <c r="D3" s="41"/>
      <c r="E3" s="42"/>
      <c r="F3" s="42"/>
      <c r="G3" s="154">
        <f>C3</f>
        <v>52</v>
      </c>
      <c r="H3" s="146"/>
      <c r="I3" s="146"/>
      <c r="J3" s="154">
        <f>ROUNDUP(C3*0.25,0)</f>
        <v>13</v>
      </c>
      <c r="K3" s="146"/>
      <c r="L3" s="146"/>
      <c r="M3" s="154">
        <f>ROUNDUP(G3*1.1,0)</f>
        <v>58</v>
      </c>
      <c r="N3" s="146"/>
      <c r="O3" s="146"/>
      <c r="P3" s="154">
        <f>ROUNDUP(J3*1.1,0)</f>
        <v>15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Stokes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+Sheet1!B86</f>
        <v>30</v>
      </c>
      <c r="D3" s="41"/>
      <c r="E3" s="42"/>
      <c r="F3" s="42"/>
      <c r="G3" s="154">
        <f>C3</f>
        <v>30</v>
      </c>
      <c r="H3" s="146"/>
      <c r="I3" s="146"/>
      <c r="J3" s="154">
        <f>ROUNDUP(C3*0.25,0)</f>
        <v>8</v>
      </c>
      <c r="K3" s="146"/>
      <c r="L3" s="146"/>
      <c r="M3" s="154">
        <f>ROUNDUP(G3*1.1,0)</f>
        <v>33</v>
      </c>
      <c r="N3" s="146"/>
      <c r="O3" s="146"/>
      <c r="P3" s="154">
        <f>ROUNDUP(J3*1.1,0)</f>
        <v>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Ashe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+Sheet1!B6</f>
        <v>25</v>
      </c>
      <c r="D3" s="41"/>
      <c r="E3" s="42"/>
      <c r="F3" s="42"/>
      <c r="G3" s="154">
        <f>C3</f>
        <v>25</v>
      </c>
      <c r="H3" s="146"/>
      <c r="I3" s="146"/>
      <c r="J3" s="154">
        <f>ROUNDUP(C3*0.25,0)</f>
        <v>7</v>
      </c>
      <c r="K3" s="146"/>
      <c r="L3" s="146"/>
      <c r="M3" s="154">
        <f>ROUNDUP(G3*1.1,0)</f>
        <v>28</v>
      </c>
      <c r="N3" s="146"/>
      <c r="O3" s="146"/>
      <c r="P3" s="154">
        <f>ROUNDUP(J3*1.1,0)</f>
        <v>8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Surry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+Sheet1!B87</f>
        <v>65</v>
      </c>
      <c r="D3" s="41"/>
      <c r="E3" s="42"/>
      <c r="F3" s="42"/>
      <c r="G3" s="154">
        <f>C3</f>
        <v>65</v>
      </c>
      <c r="H3" s="146"/>
      <c r="I3" s="146"/>
      <c r="J3" s="154">
        <f>ROUNDUP(C3*0.25,0)</f>
        <v>17</v>
      </c>
      <c r="K3" s="146"/>
      <c r="L3" s="146"/>
      <c r="M3" s="154">
        <f>ROUNDUP(G3*1.1,0)</f>
        <v>72</v>
      </c>
      <c r="N3" s="146"/>
      <c r="O3" s="146"/>
      <c r="P3" s="154">
        <f>ROUNDUP(J3*1.1,0)</f>
        <v>19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Swain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+Sheet1!B88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Transylvania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+Sheet1!B89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Tyrrell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+Sheet1!B90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Union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+Sheet1!B91</f>
        <v>101</v>
      </c>
      <c r="D3" s="41"/>
      <c r="E3" s="42"/>
      <c r="F3" s="42"/>
      <c r="G3" s="154">
        <f>C3</f>
        <v>101</v>
      </c>
      <c r="H3" s="146"/>
      <c r="I3" s="146"/>
      <c r="J3" s="154">
        <f>ROUNDUP(C3*0.25,0)</f>
        <v>26</v>
      </c>
      <c r="K3" s="146"/>
      <c r="L3" s="146"/>
      <c r="M3" s="154">
        <f>ROUNDUP(G3*1.1,0)</f>
        <v>112</v>
      </c>
      <c r="N3" s="146"/>
      <c r="O3" s="146"/>
      <c r="P3" s="154">
        <f>ROUNDUP(J3*1.1,0)</f>
        <v>29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Vance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+Sheet1!B92</f>
        <v>32</v>
      </c>
      <c r="D3" s="41"/>
      <c r="E3" s="42"/>
      <c r="F3" s="42"/>
      <c r="G3" s="154">
        <f>C3</f>
        <v>32</v>
      </c>
      <c r="H3" s="146"/>
      <c r="I3" s="146"/>
      <c r="J3" s="154">
        <f>ROUNDUP(C3*0.25,0)</f>
        <v>8</v>
      </c>
      <c r="K3" s="146"/>
      <c r="L3" s="146"/>
      <c r="M3" s="154">
        <f>ROUNDUP(G3*1.1,0)</f>
        <v>36</v>
      </c>
      <c r="N3" s="146"/>
      <c r="O3" s="146"/>
      <c r="P3" s="154">
        <f>ROUNDUP(J3*1.1,0)</f>
        <v>9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Wake</v>
      </c>
      <c r="D1" s="170"/>
      <c r="E1" s="172" t="s">
        <v>366</v>
      </c>
      <c r="G1" s="256" t="s">
        <v>476</v>
      </c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+Sheet1!B93</f>
        <v>375</v>
      </c>
      <c r="D3" s="41"/>
      <c r="E3" s="42"/>
      <c r="F3" s="42"/>
      <c r="G3" s="154">
        <f>C3</f>
        <v>375</v>
      </c>
      <c r="H3" s="146"/>
      <c r="I3" s="146"/>
      <c r="J3" s="154">
        <f>ROUNDUP(C3*0.25,0)</f>
        <v>94</v>
      </c>
      <c r="K3" s="146"/>
      <c r="L3" s="146"/>
      <c r="M3" s="154">
        <f>ROUNDUP(G3*1.1,0)</f>
        <v>413</v>
      </c>
      <c r="N3" s="146"/>
      <c r="O3" s="146"/>
      <c r="P3" s="154">
        <f>ROUNDUP(J3*1.1,0)</f>
        <v>104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Warren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+Sheet1!B94</f>
        <v>16</v>
      </c>
      <c r="D3" s="41"/>
      <c r="E3" s="42"/>
      <c r="F3" s="42"/>
      <c r="G3" s="154">
        <f>C3</f>
        <v>16</v>
      </c>
      <c r="H3" s="146"/>
      <c r="I3" s="146"/>
      <c r="J3" s="154">
        <f>ROUNDUP(C3*0.25,0)</f>
        <v>4</v>
      </c>
      <c r="K3" s="146"/>
      <c r="L3" s="146"/>
      <c r="M3" s="154">
        <f>ROUNDUP(G3*1.1,0)</f>
        <v>18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Washington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+Sheet1!B95</f>
        <v>15</v>
      </c>
      <c r="D3" s="41"/>
      <c r="E3" s="42"/>
      <c r="F3" s="42"/>
      <c r="G3" s="154">
        <f>C3</f>
        <v>15</v>
      </c>
      <c r="H3" s="146"/>
      <c r="I3" s="146"/>
      <c r="J3" s="154">
        <f>ROUNDUP(C3*0.25,0)</f>
        <v>4</v>
      </c>
      <c r="K3" s="146"/>
      <c r="L3" s="146"/>
      <c r="M3" s="154">
        <f>ROUNDUP(G3*1.1,0)</f>
        <v>17</v>
      </c>
      <c r="N3" s="146"/>
      <c r="O3" s="146"/>
      <c r="P3" s="154">
        <f>ROUNDUP(J3*1.1,0)</f>
        <v>5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workbookViewId="0">
      <selection activeCell="G1" sqref="G1:M1"/>
    </sheetView>
  </sheetViews>
  <sheetFormatPr defaultColWidth="9.109375" defaultRowHeight="13.8" x14ac:dyDescent="0.3"/>
  <cols>
    <col min="1" max="1" width="1.5546875" style="37" customWidth="1"/>
    <col min="2" max="2" width="18.6640625" style="37" customWidth="1"/>
    <col min="3" max="3" width="8.6640625" style="37" customWidth="1"/>
    <col min="4" max="4" width="11.6640625" style="37" customWidth="1"/>
    <col min="5" max="5" width="1.44140625" style="37" customWidth="1"/>
    <col min="6" max="6" width="7.33203125" style="37" customWidth="1"/>
    <col min="7" max="7" width="11" style="37" bestFit="1" customWidth="1"/>
    <col min="8" max="8" width="1.33203125" style="37" customWidth="1"/>
    <col min="9" max="9" width="8.33203125" style="37" customWidth="1"/>
    <col min="10" max="10" width="11" style="37" customWidth="1"/>
    <col min="11" max="11" width="0.88671875" style="37" customWidth="1"/>
    <col min="12" max="12" width="8.33203125" style="37" customWidth="1"/>
    <col min="13" max="13" width="12" style="37" customWidth="1"/>
    <col min="14" max="14" width="1.5546875" style="37" customWidth="1"/>
    <col min="15" max="15" width="6" style="37" customWidth="1"/>
    <col min="16" max="16" width="11.33203125" style="37" customWidth="1"/>
    <col min="17" max="16384" width="9.109375" style="37"/>
  </cols>
  <sheetData>
    <row r="1" spans="2:16" s="171" customFormat="1" ht="17.25" x14ac:dyDescent="0.3">
      <c r="B1" s="169" t="s">
        <v>36</v>
      </c>
      <c r="C1" s="170" t="str">
        <f ca="1">RIGHT(CELL("filename",A1),LEN(CELL("filename",A1))-FIND("]",CELL("filename",A1)))</f>
        <v>Watauga</v>
      </c>
      <c r="D1" s="170"/>
      <c r="E1" s="172" t="s">
        <v>366</v>
      </c>
      <c r="G1" s="256"/>
      <c r="H1" s="256"/>
      <c r="I1" s="256"/>
      <c r="J1" s="256"/>
      <c r="K1" s="256"/>
      <c r="L1" s="256"/>
      <c r="M1" s="256"/>
      <c r="N1" s="184" t="s">
        <v>365</v>
      </c>
      <c r="O1" s="184"/>
      <c r="P1" s="184"/>
    </row>
    <row r="2" spans="2:16" ht="12.75" x14ac:dyDescent="0.2">
      <c r="B2" s="101" t="s">
        <v>4</v>
      </c>
      <c r="C2" s="98"/>
      <c r="D2" s="98"/>
      <c r="E2" s="98"/>
      <c r="F2" s="98"/>
      <c r="G2" s="104" t="s">
        <v>0</v>
      </c>
      <c r="H2" s="105"/>
      <c r="I2" s="105"/>
      <c r="J2" s="104" t="s">
        <v>1</v>
      </c>
      <c r="K2" s="105"/>
      <c r="L2" s="105"/>
      <c r="M2" s="104" t="s">
        <v>257</v>
      </c>
      <c r="N2" s="105"/>
      <c r="O2" s="105"/>
      <c r="P2" s="104" t="s">
        <v>6</v>
      </c>
    </row>
    <row r="3" spans="2:16" ht="12.75" x14ac:dyDescent="0.2">
      <c r="B3" s="39" t="s">
        <v>7</v>
      </c>
      <c r="C3" s="183">
        <f>+Sheet1!B96</f>
        <v>24</v>
      </c>
      <c r="D3" s="41"/>
      <c r="E3" s="42"/>
      <c r="F3" s="42"/>
      <c r="G3" s="154">
        <f>C3</f>
        <v>24</v>
      </c>
      <c r="H3" s="146"/>
      <c r="I3" s="146"/>
      <c r="J3" s="154">
        <f>ROUNDUP(C3*0.25,0)</f>
        <v>6</v>
      </c>
      <c r="K3" s="146"/>
      <c r="L3" s="146"/>
      <c r="M3" s="154">
        <f>ROUNDUP(G3*1.1,0)</f>
        <v>27</v>
      </c>
      <c r="N3" s="146"/>
      <c r="O3" s="146"/>
      <c r="P3" s="154">
        <f>ROUNDUP(J3*1.1,0)</f>
        <v>7</v>
      </c>
    </row>
    <row r="4" spans="2:16" ht="12.75" x14ac:dyDescent="0.2">
      <c r="B4" s="44" t="s">
        <v>8</v>
      </c>
      <c r="C4" s="45"/>
      <c r="D4" s="45"/>
      <c r="E4" s="46"/>
      <c r="F4" s="46"/>
      <c r="G4" s="47" t="e">
        <f>ROUNDUP(G3/G7,0)</f>
        <v>#DIV/0!</v>
      </c>
      <c r="H4" s="46"/>
      <c r="I4" s="46"/>
      <c r="J4" s="47" t="e">
        <f>ROUNDUP(J3/J7,0)</f>
        <v>#DIV/0!</v>
      </c>
      <c r="K4" s="46"/>
      <c r="L4" s="46"/>
      <c r="M4" s="47" t="e">
        <f>ROUNDUP(M3/M7,0)</f>
        <v>#DIV/0!</v>
      </c>
      <c r="N4" s="46"/>
      <c r="O4" s="46"/>
      <c r="P4" s="47" t="e">
        <f>ROUNDUP(P3/P7,0)</f>
        <v>#DIV/0!</v>
      </c>
    </row>
    <row r="5" spans="2:16" ht="12.75" x14ac:dyDescent="0.2">
      <c r="B5" s="143" t="s">
        <v>9</v>
      </c>
      <c r="C5" s="92"/>
      <c r="D5" s="92"/>
      <c r="E5" s="92"/>
      <c r="F5" s="92"/>
      <c r="G5" s="144"/>
      <c r="H5" s="92"/>
      <c r="I5" s="92"/>
      <c r="J5" s="144"/>
      <c r="K5" s="92"/>
      <c r="L5" s="92"/>
      <c r="M5" s="144"/>
      <c r="N5" s="92"/>
      <c r="O5" s="92"/>
      <c r="P5" s="144"/>
    </row>
    <row r="6" spans="2:16" ht="12.75" x14ac:dyDescent="0.2">
      <c r="B6" s="39" t="s">
        <v>10</v>
      </c>
      <c r="C6" s="43"/>
      <c r="D6" s="43"/>
      <c r="E6" s="43"/>
      <c r="F6" s="43"/>
      <c r="G6" s="48"/>
      <c r="H6" s="43"/>
      <c r="I6" s="43"/>
      <c r="J6" s="48"/>
      <c r="K6" s="43"/>
      <c r="L6" s="43"/>
      <c r="M6" s="154">
        <v>6</v>
      </c>
      <c r="N6" s="43"/>
      <c r="O6" s="43"/>
      <c r="P6" s="154">
        <v>8</v>
      </c>
    </row>
    <row r="7" spans="2:16" ht="12.75" x14ac:dyDescent="0.2">
      <c r="B7" s="49" t="s">
        <v>11</v>
      </c>
      <c r="C7" s="50"/>
      <c r="D7" s="50"/>
      <c r="E7" s="50"/>
      <c r="F7" s="50"/>
      <c r="G7" s="48"/>
      <c r="H7" s="50"/>
      <c r="I7" s="50"/>
      <c r="J7" s="48"/>
      <c r="K7" s="50"/>
      <c r="L7" s="50"/>
      <c r="M7" s="48"/>
      <c r="N7" s="50"/>
      <c r="O7" s="50"/>
      <c r="P7" s="48"/>
    </row>
    <row r="8" spans="2:16" ht="12.75" x14ac:dyDescent="0.2">
      <c r="B8" s="44" t="s">
        <v>107</v>
      </c>
      <c r="C8" s="46"/>
      <c r="D8" s="46"/>
      <c r="E8" s="46"/>
      <c r="F8" s="46"/>
      <c r="G8" s="51"/>
      <c r="H8" s="46"/>
      <c r="I8" s="46"/>
      <c r="J8" s="52"/>
      <c r="K8" s="46"/>
      <c r="L8" s="46"/>
      <c r="M8" s="52"/>
      <c r="N8" s="46"/>
      <c r="O8" s="46"/>
      <c r="P8" s="52"/>
    </row>
    <row r="9" spans="2:16" ht="12.75" x14ac:dyDescent="0.2">
      <c r="B9" s="143" t="s">
        <v>12</v>
      </c>
      <c r="C9" s="92"/>
      <c r="D9" s="92"/>
      <c r="E9" s="92"/>
      <c r="F9" s="92"/>
      <c r="G9" s="144"/>
      <c r="H9" s="92"/>
      <c r="I9" s="92"/>
      <c r="J9" s="144"/>
      <c r="K9" s="92"/>
      <c r="L9" s="92"/>
      <c r="M9" s="144"/>
      <c r="N9" s="92"/>
      <c r="O9" s="92"/>
      <c r="P9" s="144"/>
    </row>
    <row r="10" spans="2:16" ht="13.5" thickBot="1" x14ac:dyDescent="0.25">
      <c r="B10" s="39" t="s">
        <v>13</v>
      </c>
      <c r="C10" s="43"/>
      <c r="D10" s="43"/>
      <c r="E10" s="43"/>
      <c r="F10" s="107"/>
      <c r="G10" s="48"/>
      <c r="H10" s="43"/>
      <c r="I10" s="43"/>
      <c r="J10" s="131" t="e">
        <f>IF(J11/J7&lt;1,1,J11/J7)</f>
        <v>#DIV/0!</v>
      </c>
      <c r="K10" s="43"/>
      <c r="L10" s="43"/>
      <c r="M10" s="131" t="e">
        <f>(M11/M7)</f>
        <v>#DIV/0!</v>
      </c>
      <c r="N10" s="43"/>
      <c r="O10" s="43"/>
      <c r="P10" s="131" t="e">
        <f>IF(P11/P7&lt;1,1,P11/P7)</f>
        <v>#DIV/0!</v>
      </c>
    </row>
    <row r="11" spans="2:16" ht="13.5" thickBot="1" x14ac:dyDescent="0.25">
      <c r="B11" s="44" t="s">
        <v>105</v>
      </c>
      <c r="C11" s="110">
        <f>G11+ROUNDUP(G11*0.1,0)+ROUNDUP(G11*0.025,0)</f>
        <v>0</v>
      </c>
      <c r="D11" s="111" t="s">
        <v>84</v>
      </c>
      <c r="E11" s="46"/>
      <c r="F11" s="99"/>
      <c r="G11" s="153">
        <f>IF(G10*G7&gt;C3,C3,G10*G7)</f>
        <v>0</v>
      </c>
      <c r="H11" s="44"/>
      <c r="I11" s="99"/>
      <c r="J11" s="153">
        <f>ROUNDUP(G11*0.25,0)</f>
        <v>0</v>
      </c>
      <c r="K11" s="44"/>
      <c r="L11" s="99"/>
      <c r="M11" s="153">
        <f>ROUNDUP(G11*1.1,0)</f>
        <v>0</v>
      </c>
      <c r="N11" s="44"/>
      <c r="O11" s="99"/>
      <c r="P11" s="108">
        <f>ROUNDUP(J11*1.1,0)</f>
        <v>0</v>
      </c>
    </row>
    <row r="12" spans="2:16" ht="12.75" x14ac:dyDescent="0.2">
      <c r="B12" s="101" t="s">
        <v>14</v>
      </c>
      <c r="C12" s="109"/>
      <c r="D12" s="109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102"/>
    </row>
    <row r="13" spans="2:16" ht="12.75" x14ac:dyDescent="0.2">
      <c r="B13" s="44" t="s">
        <v>15</v>
      </c>
      <c r="C13" s="46"/>
      <c r="D13" s="46"/>
      <c r="E13" s="46"/>
      <c r="F13" s="99"/>
      <c r="G13" s="100">
        <f>0.75*((G6*G7*G8)+(M6*M7*M8))</f>
        <v>0</v>
      </c>
      <c r="H13" s="125"/>
      <c r="I13" s="69"/>
      <c r="J13" s="43"/>
      <c r="K13" s="43"/>
      <c r="L13" s="43"/>
      <c r="M13" s="43"/>
      <c r="N13" s="43"/>
      <c r="O13" s="43"/>
      <c r="P13" s="107"/>
    </row>
    <row r="14" spans="2:16" ht="12.75" x14ac:dyDescent="0.2">
      <c r="B14" s="53" t="s">
        <v>16</v>
      </c>
      <c r="C14" s="54"/>
      <c r="D14" s="54"/>
      <c r="E14" s="54"/>
      <c r="F14" s="55"/>
      <c r="G14" s="56">
        <f>0.25*((J6*J7*J8)+(P6*P7*P8))</f>
        <v>0</v>
      </c>
      <c r="H14" s="126"/>
      <c r="I14" s="71"/>
      <c r="J14" s="50"/>
      <c r="K14" s="50"/>
      <c r="L14" s="50"/>
      <c r="M14" s="50"/>
      <c r="N14" s="50"/>
      <c r="O14" s="50"/>
      <c r="P14" s="80"/>
    </row>
    <row r="15" spans="2:16" ht="12.75" x14ac:dyDescent="0.2">
      <c r="B15" s="53" t="s">
        <v>17</v>
      </c>
      <c r="C15" s="54"/>
      <c r="D15" s="54"/>
      <c r="E15" s="54"/>
      <c r="F15" s="55"/>
      <c r="G15" s="57">
        <f>IF(G10="",0,IF(G10=0,0,IF(G10=1,1,IF(G10=2,2,IF(G10=3,3,IF(G10&gt;3,4))))))</f>
        <v>0</v>
      </c>
      <c r="H15" s="126"/>
      <c r="I15" s="71"/>
      <c r="J15" s="50"/>
      <c r="K15" s="50"/>
      <c r="L15" s="50"/>
      <c r="M15" s="50"/>
      <c r="N15" s="50"/>
      <c r="O15" s="50"/>
      <c r="P15" s="80"/>
    </row>
    <row r="16" spans="2:16" ht="12.75" x14ac:dyDescent="0.2">
      <c r="B16" s="53" t="s">
        <v>18</v>
      </c>
      <c r="C16" s="54"/>
      <c r="D16" s="54"/>
      <c r="E16" s="54"/>
      <c r="F16" s="55"/>
      <c r="G16" s="58" t="e">
        <f>(G10)/(G4)</f>
        <v>#DIV/0!</v>
      </c>
      <c r="H16" s="142">
        <v>0.1</v>
      </c>
      <c r="J16" s="50"/>
      <c r="K16" s="50"/>
      <c r="L16" s="50"/>
      <c r="M16" s="50"/>
      <c r="N16" s="50"/>
      <c r="O16" s="50"/>
      <c r="P16" s="80"/>
    </row>
    <row r="17" spans="2:16" ht="12.75" x14ac:dyDescent="0.2">
      <c r="B17" s="59" t="s">
        <v>2</v>
      </c>
      <c r="C17" s="91"/>
      <c r="D17" s="91"/>
      <c r="E17" s="91"/>
      <c r="F17" s="63"/>
      <c r="G17" s="94" t="e">
        <f>IF(G16&gt;0.995,((G13+G14)*((G15/8)+H16)),((G13+G14)*((G15/8))))</f>
        <v>#DIV/0!</v>
      </c>
      <c r="H17" s="127"/>
      <c r="I17" s="73"/>
      <c r="J17" s="46"/>
      <c r="K17" s="46"/>
      <c r="L17" s="46"/>
      <c r="M17" s="46"/>
      <c r="N17" s="46"/>
      <c r="O17" s="46"/>
      <c r="P17" s="99"/>
    </row>
    <row r="18" spans="2:16" ht="12.75" x14ac:dyDescent="0.2">
      <c r="B18" s="101" t="s">
        <v>575</v>
      </c>
      <c r="C18" s="93"/>
      <c r="D18" s="93"/>
      <c r="E18" s="93"/>
      <c r="F18" s="93"/>
      <c r="G18" s="96"/>
      <c r="H18" s="97"/>
      <c r="I18" s="97"/>
      <c r="J18" s="98"/>
      <c r="K18" s="98"/>
      <c r="L18" s="98"/>
      <c r="M18" s="98"/>
      <c r="N18" s="98"/>
      <c r="O18" s="98"/>
      <c r="P18" s="102"/>
    </row>
    <row r="19" spans="2:16" ht="12.75" x14ac:dyDescent="0.2">
      <c r="B19" s="39"/>
      <c r="C19" s="62" t="s">
        <v>100</v>
      </c>
      <c r="D19" s="62" t="s">
        <v>352</v>
      </c>
      <c r="E19" s="145"/>
      <c r="F19" s="62" t="s">
        <v>102</v>
      </c>
      <c r="G19" s="146"/>
      <c r="H19" s="146"/>
      <c r="I19" s="62" t="s">
        <v>102</v>
      </c>
      <c r="J19" s="146"/>
      <c r="K19" s="146"/>
      <c r="L19" s="62" t="s">
        <v>102</v>
      </c>
      <c r="M19" s="146"/>
      <c r="N19" s="146"/>
      <c r="O19" s="62" t="s">
        <v>102</v>
      </c>
      <c r="P19" s="147"/>
    </row>
    <row r="20" spans="2:16" ht="12.75" x14ac:dyDescent="0.2">
      <c r="B20" s="130" t="s">
        <v>19</v>
      </c>
      <c r="C20" s="133" t="s">
        <v>101</v>
      </c>
      <c r="D20" s="133" t="s">
        <v>107</v>
      </c>
      <c r="E20" s="79"/>
      <c r="F20" s="133" t="s">
        <v>353</v>
      </c>
      <c r="G20" s="106" t="s">
        <v>0</v>
      </c>
      <c r="H20" s="117"/>
      <c r="I20" s="133" t="s">
        <v>353</v>
      </c>
      <c r="J20" s="106" t="s">
        <v>1</v>
      </c>
      <c r="K20" s="117"/>
      <c r="L20" s="133" t="s">
        <v>353</v>
      </c>
      <c r="M20" s="106" t="s">
        <v>5</v>
      </c>
      <c r="N20" s="117"/>
      <c r="O20" s="133" t="s">
        <v>353</v>
      </c>
      <c r="P20" s="106" t="s">
        <v>6</v>
      </c>
    </row>
    <row r="21" spans="2:16" ht="12.75" x14ac:dyDescent="0.2">
      <c r="B21" s="39" t="s">
        <v>3</v>
      </c>
      <c r="C21" s="64" t="s">
        <v>20</v>
      </c>
      <c r="D21" s="65">
        <v>0.1</v>
      </c>
      <c r="E21" s="66"/>
      <c r="F21" s="67">
        <v>1</v>
      </c>
      <c r="G21" s="68">
        <f>(D21*G8)*(F21*G11)</f>
        <v>0</v>
      </c>
      <c r="H21" s="129"/>
      <c r="I21" s="70">
        <v>1</v>
      </c>
      <c r="J21" s="56">
        <f>(D21*J8)*(I21*J11)</f>
        <v>0</v>
      </c>
      <c r="K21" s="129"/>
      <c r="L21" s="70">
        <v>1</v>
      </c>
      <c r="M21" s="56">
        <f>(D21*M8)*ROUNDUP((L21*(M11-G11)),0)</f>
        <v>0</v>
      </c>
      <c r="N21" s="129"/>
      <c r="O21" s="70">
        <v>1</v>
      </c>
      <c r="P21" s="56">
        <f>(D21*P8)*ROUNDUP((O21*(P11-J11)),0)</f>
        <v>0</v>
      </c>
    </row>
    <row r="22" spans="2:16" ht="12.75" x14ac:dyDescent="0.2">
      <c r="B22" s="49" t="s">
        <v>21</v>
      </c>
      <c r="C22" s="64" t="s">
        <v>20</v>
      </c>
      <c r="D22" s="65">
        <v>0.1</v>
      </c>
      <c r="E22" s="66"/>
      <c r="F22" s="67">
        <v>1</v>
      </c>
      <c r="G22" s="68">
        <f>(D22*G8)*(F22*G11)</f>
        <v>0</v>
      </c>
      <c r="H22" s="129"/>
      <c r="I22" s="72">
        <v>1</v>
      </c>
      <c r="J22" s="56">
        <f>(D22*J8)*(I22*J11)</f>
        <v>0</v>
      </c>
      <c r="K22" s="129"/>
      <c r="L22" s="72">
        <v>1</v>
      </c>
      <c r="M22" s="56">
        <f>(D22*M8)*(L22*M11)</f>
        <v>0</v>
      </c>
      <c r="N22" s="129"/>
      <c r="O22" s="72">
        <v>1</v>
      </c>
      <c r="P22" s="56">
        <f>(D22*P8)*(O22*P11)</f>
        <v>0</v>
      </c>
    </row>
    <row r="23" spans="2:16" ht="12.75" x14ac:dyDescent="0.2">
      <c r="B23" s="49" t="s">
        <v>22</v>
      </c>
      <c r="C23" s="64" t="s">
        <v>20</v>
      </c>
      <c r="D23" s="65">
        <v>0.8</v>
      </c>
      <c r="E23" s="66"/>
      <c r="F23" s="67">
        <v>1</v>
      </c>
      <c r="G23" s="68">
        <f>(D23*G8)*(F23*G11)</f>
        <v>0</v>
      </c>
      <c r="H23" s="129"/>
      <c r="I23" s="72">
        <v>1</v>
      </c>
      <c r="J23" s="56">
        <f>(D23*J8)*(I23*J11)</f>
        <v>0</v>
      </c>
      <c r="K23" s="129"/>
      <c r="L23" s="72">
        <v>1</v>
      </c>
      <c r="M23" s="56">
        <f>(D23*M8)*(L23*M11)</f>
        <v>0</v>
      </c>
      <c r="N23" s="129"/>
      <c r="O23" s="72">
        <v>1</v>
      </c>
      <c r="P23" s="56">
        <f>(D23*P8)*(O23*P11)</f>
        <v>0</v>
      </c>
    </row>
    <row r="24" spans="2:16" ht="12.75" x14ac:dyDescent="0.2">
      <c r="B24" s="49" t="s">
        <v>23</v>
      </c>
      <c r="C24" s="64" t="s">
        <v>20</v>
      </c>
      <c r="D24" s="65">
        <v>2</v>
      </c>
      <c r="E24" s="66"/>
      <c r="F24" s="67">
        <v>1</v>
      </c>
      <c r="G24" s="68">
        <f>(D24*G8)*(F24*G11)</f>
        <v>0</v>
      </c>
      <c r="H24" s="129"/>
      <c r="I24" s="72">
        <v>1</v>
      </c>
      <c r="J24" s="56">
        <f>(D24*J8)*(I24*J11)</f>
        <v>0</v>
      </c>
      <c r="K24" s="129"/>
      <c r="L24" s="72">
        <v>1</v>
      </c>
      <c r="M24" s="56">
        <f>(D24*M8)*(L24*M11)</f>
        <v>0</v>
      </c>
      <c r="N24" s="129"/>
      <c r="O24" s="72">
        <v>1</v>
      </c>
      <c r="P24" s="56">
        <f>(D24*P8)*(O24*P11)</f>
        <v>0</v>
      </c>
    </row>
    <row r="25" spans="2:16" ht="12.75" x14ac:dyDescent="0.2">
      <c r="B25" s="49" t="s">
        <v>24</v>
      </c>
      <c r="C25" s="64" t="s">
        <v>20</v>
      </c>
      <c r="D25" s="65">
        <v>2.5</v>
      </c>
      <c r="E25" s="66"/>
      <c r="F25" s="67">
        <v>1</v>
      </c>
      <c r="G25" s="68">
        <f>(D25*G8)*(F25*G11)</f>
        <v>0</v>
      </c>
      <c r="H25" s="129"/>
      <c r="I25" s="72">
        <v>1</v>
      </c>
      <c r="J25" s="56">
        <f>(D25*J8)*(I25*J11)</f>
        <v>0</v>
      </c>
      <c r="K25" s="129"/>
      <c r="L25" s="72">
        <v>1</v>
      </c>
      <c r="M25" s="56">
        <f>(D25*M8)*(L25*M11)</f>
        <v>0</v>
      </c>
      <c r="N25" s="129"/>
      <c r="O25" s="72">
        <v>1</v>
      </c>
      <c r="P25" s="56">
        <f>(D25*P8)*(O25*P11)</f>
        <v>0</v>
      </c>
    </row>
    <row r="26" spans="2:16" ht="12.75" x14ac:dyDescent="0.2">
      <c r="B26" s="49" t="s">
        <v>25</v>
      </c>
      <c r="C26" s="64" t="s">
        <v>20</v>
      </c>
      <c r="D26" s="65">
        <v>3</v>
      </c>
      <c r="E26" s="66"/>
      <c r="F26" s="67">
        <v>1</v>
      </c>
      <c r="G26" s="68">
        <f>(D26*G8)*(F26*G11)</f>
        <v>0</v>
      </c>
      <c r="H26" s="129"/>
      <c r="I26" s="72">
        <v>1</v>
      </c>
      <c r="J26" s="56">
        <f>(D26*J8)*(I26*J11)</f>
        <v>0</v>
      </c>
      <c r="K26" s="129"/>
      <c r="L26" s="72">
        <v>1</v>
      </c>
      <c r="M26" s="56">
        <f>(D26*M8)*(L26*M11)</f>
        <v>0</v>
      </c>
      <c r="N26" s="129"/>
      <c r="O26" s="72">
        <v>1</v>
      </c>
      <c r="P26" s="56">
        <f>(D26*P8)*(O26*P11)</f>
        <v>0</v>
      </c>
    </row>
    <row r="27" spans="2:16" ht="12.75" x14ac:dyDescent="0.2">
      <c r="B27" s="44" t="s">
        <v>26</v>
      </c>
      <c r="C27" s="64" t="s">
        <v>20</v>
      </c>
      <c r="D27" s="65">
        <v>1</v>
      </c>
      <c r="E27" s="66"/>
      <c r="F27" s="67">
        <v>0</v>
      </c>
      <c r="G27" s="68">
        <f>(D27*G8)*(F27*G11)</f>
        <v>0</v>
      </c>
      <c r="H27" s="129"/>
      <c r="I27" s="74">
        <v>0.1</v>
      </c>
      <c r="J27" s="56">
        <f>(D27*J8)*(I27*J3)</f>
        <v>0</v>
      </c>
      <c r="K27" s="129"/>
      <c r="L27" s="74">
        <v>0</v>
      </c>
      <c r="M27" s="56">
        <f>(D27*M8)*(L27*M11)</f>
        <v>0</v>
      </c>
      <c r="N27" s="129"/>
      <c r="O27" s="74">
        <v>0.1</v>
      </c>
      <c r="P27" s="56">
        <f>(D27*P8)*(O27*P11)</f>
        <v>0</v>
      </c>
    </row>
    <row r="28" spans="2:16" ht="12.75" x14ac:dyDescent="0.2">
      <c r="B28" s="49"/>
      <c r="C28" s="75"/>
      <c r="D28" s="76"/>
      <c r="E28" s="66"/>
      <c r="F28" s="77" t="s">
        <v>27</v>
      </c>
      <c r="G28" s="61">
        <f>SUM(G21:G27)</f>
        <v>0</v>
      </c>
      <c r="H28" s="78"/>
      <c r="I28" s="103" t="s">
        <v>27</v>
      </c>
      <c r="J28" s="94">
        <f>SUM(J21:J27)</f>
        <v>0</v>
      </c>
      <c r="K28" s="152"/>
      <c r="L28" s="103" t="s">
        <v>27</v>
      </c>
      <c r="M28" s="94">
        <f>SUM(M21:M27)</f>
        <v>0</v>
      </c>
      <c r="N28" s="78"/>
      <c r="O28" s="103" t="s">
        <v>27</v>
      </c>
      <c r="P28" s="94">
        <f>SUM(P21:P27)</f>
        <v>0</v>
      </c>
    </row>
    <row r="29" spans="2:16" s="141" customFormat="1" ht="7.5" customHeight="1" x14ac:dyDescent="0.2">
      <c r="B29" s="148"/>
      <c r="C29" s="134"/>
      <c r="D29" s="135"/>
      <c r="E29" s="66"/>
      <c r="F29" s="136"/>
      <c r="G29" s="137"/>
      <c r="H29" s="113"/>
      <c r="I29" s="138"/>
      <c r="J29" s="139"/>
      <c r="K29" s="113"/>
      <c r="L29" s="138"/>
      <c r="M29" s="139"/>
      <c r="N29" s="113"/>
      <c r="O29" s="138"/>
      <c r="P29" s="140"/>
    </row>
    <row r="30" spans="2:16" ht="12.75" x14ac:dyDescent="0.2">
      <c r="B30" s="49"/>
      <c r="C30" s="95" t="s">
        <v>100</v>
      </c>
      <c r="D30" s="62" t="s">
        <v>352</v>
      </c>
      <c r="E30" s="79"/>
      <c r="F30" s="95" t="s">
        <v>102</v>
      </c>
      <c r="G30" s="80"/>
      <c r="H30" s="49"/>
      <c r="I30" s="50"/>
      <c r="J30" s="50"/>
      <c r="K30" s="50"/>
      <c r="L30" s="50"/>
      <c r="M30" s="50"/>
      <c r="N30" s="50"/>
      <c r="O30" s="50"/>
      <c r="P30" s="80"/>
    </row>
    <row r="31" spans="2:16" ht="12.75" x14ac:dyDescent="0.2">
      <c r="B31" s="130" t="s">
        <v>28</v>
      </c>
      <c r="C31" s="133" t="s">
        <v>101</v>
      </c>
      <c r="D31" s="133" t="s">
        <v>107</v>
      </c>
      <c r="E31" s="79"/>
      <c r="F31" s="133" t="s">
        <v>354</v>
      </c>
      <c r="G31" s="132" t="s">
        <v>205</v>
      </c>
      <c r="H31" s="115"/>
      <c r="I31" s="117"/>
      <c r="J31" s="116"/>
      <c r="K31" s="117"/>
      <c r="L31" s="117"/>
      <c r="M31" s="116"/>
      <c r="N31" s="117"/>
      <c r="O31" s="117"/>
      <c r="P31" s="118"/>
    </row>
    <row r="32" spans="2:16" ht="12.75" x14ac:dyDescent="0.2">
      <c r="B32" s="39" t="s">
        <v>29</v>
      </c>
      <c r="C32" s="64" t="s">
        <v>20</v>
      </c>
      <c r="D32" s="81">
        <v>0.1</v>
      </c>
      <c r="E32" s="66"/>
      <c r="F32" s="67">
        <v>0.8</v>
      </c>
      <c r="G32" s="68">
        <f>(D32*G8)*ROUNDUP((F32*C11),0)</f>
        <v>0</v>
      </c>
      <c r="H32" s="126"/>
      <c r="I32" s="120"/>
      <c r="J32" s="119"/>
      <c r="K32" s="112"/>
      <c r="L32" s="120"/>
      <c r="M32" s="119"/>
      <c r="N32" s="112"/>
      <c r="O32" s="120"/>
      <c r="P32" s="121"/>
    </row>
    <row r="33" spans="2:16" ht="12.75" x14ac:dyDescent="0.2">
      <c r="B33" s="49" t="s">
        <v>30</v>
      </c>
      <c r="C33" s="64" t="s">
        <v>20</v>
      </c>
      <c r="D33" s="81">
        <v>0.1</v>
      </c>
      <c r="E33" s="66"/>
      <c r="F33" s="67">
        <v>0.9</v>
      </c>
      <c r="G33" s="68">
        <f>(D33*G8)*ROUNDUP((F33*C11),0)</f>
        <v>0</v>
      </c>
      <c r="H33" s="126"/>
      <c r="I33" s="120"/>
      <c r="J33" s="119"/>
      <c r="K33" s="112"/>
      <c r="L33" s="120"/>
      <c r="M33" s="119"/>
      <c r="N33" s="112"/>
      <c r="O33" s="120"/>
      <c r="P33" s="121"/>
    </row>
    <row r="34" spans="2:16" ht="12.75" x14ac:dyDescent="0.2">
      <c r="B34" s="49" t="s">
        <v>31</v>
      </c>
      <c r="C34" s="64" t="s">
        <v>20</v>
      </c>
      <c r="D34" s="81">
        <v>0.25</v>
      </c>
      <c r="E34" s="66"/>
      <c r="F34" s="67">
        <v>1</v>
      </c>
      <c r="G34" s="68">
        <f>(D34*G8)*ROUNDUP((F34*C11),0)</f>
        <v>0</v>
      </c>
      <c r="H34" s="126"/>
      <c r="I34" s="120"/>
      <c r="J34" s="119"/>
      <c r="K34" s="112"/>
      <c r="L34" s="120"/>
      <c r="M34" s="119"/>
      <c r="N34" s="112"/>
      <c r="O34" s="120"/>
      <c r="P34" s="121"/>
    </row>
    <row r="35" spans="2:16" ht="12.75" x14ac:dyDescent="0.2">
      <c r="B35" s="49" t="s">
        <v>32</v>
      </c>
      <c r="C35" s="82"/>
      <c r="D35" s="83">
        <v>0.5</v>
      </c>
      <c r="E35" s="66"/>
      <c r="F35" s="67">
        <v>0.35</v>
      </c>
      <c r="G35" s="68">
        <f>IF(C35="Y",(D35*G8)*ROUNDUP((F35*C11),0),0)</f>
        <v>0</v>
      </c>
      <c r="H35" s="126"/>
      <c r="I35" s="120"/>
      <c r="J35" s="119"/>
      <c r="K35" s="112"/>
      <c r="L35" s="120"/>
      <c r="M35" s="119"/>
      <c r="N35" s="112"/>
      <c r="O35" s="120"/>
      <c r="P35" s="121"/>
    </row>
    <row r="36" spans="2:16" ht="12.75" x14ac:dyDescent="0.2">
      <c r="B36" s="49" t="s">
        <v>33</v>
      </c>
      <c r="C36" s="82"/>
      <c r="D36" s="83">
        <v>0.35</v>
      </c>
      <c r="E36" s="66"/>
      <c r="F36" s="67">
        <v>0.75</v>
      </c>
      <c r="G36" s="68">
        <f>IF(C36="Y",(D36*G8)*ROUNDUP((F36*C11),0),0)</f>
        <v>0</v>
      </c>
      <c r="H36" s="126"/>
      <c r="I36" s="120"/>
      <c r="J36" s="119"/>
      <c r="K36" s="112"/>
      <c r="L36" s="120"/>
      <c r="M36" s="119"/>
      <c r="N36" s="112"/>
      <c r="O36" s="120"/>
      <c r="P36" s="121"/>
    </row>
    <row r="37" spans="2:16" ht="12.75" x14ac:dyDescent="0.2">
      <c r="B37" s="44" t="s">
        <v>34</v>
      </c>
      <c r="C37" s="82"/>
      <c r="D37" s="83">
        <v>0.45</v>
      </c>
      <c r="E37" s="66"/>
      <c r="F37" s="67">
        <v>0.5</v>
      </c>
      <c r="G37" s="68">
        <f>IF(C37="Y",(D37*G8)*ROUNDUP((F37*C11),0),0)</f>
        <v>0</v>
      </c>
      <c r="H37" s="126"/>
      <c r="I37" s="120"/>
      <c r="J37" s="119"/>
      <c r="K37" s="112"/>
      <c r="L37" s="120"/>
      <c r="M37" s="119"/>
      <c r="N37" s="112"/>
      <c r="O37" s="120"/>
      <c r="P37" s="121"/>
    </row>
    <row r="38" spans="2:16" ht="12.75" x14ac:dyDescent="0.2">
      <c r="B38" s="44"/>
      <c r="C38" s="149"/>
      <c r="D38" s="150"/>
      <c r="E38" s="151"/>
      <c r="F38" s="77" t="s">
        <v>27</v>
      </c>
      <c r="G38" s="61">
        <f>SUM(G32:G37)</f>
        <v>0</v>
      </c>
      <c r="H38" s="128"/>
      <c r="I38" s="123"/>
      <c r="J38" s="122"/>
      <c r="K38" s="114"/>
      <c r="L38" s="123"/>
      <c r="M38" s="122"/>
      <c r="N38" s="114"/>
      <c r="O38" s="123"/>
      <c r="P38" s="124"/>
    </row>
    <row r="39" spans="2:16" ht="12.75" x14ac:dyDescent="0.2">
      <c r="B39" s="101" t="s">
        <v>97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102"/>
    </row>
    <row r="40" spans="2:16" ht="12.75" x14ac:dyDescent="0.2">
      <c r="B40" s="44" t="s">
        <v>14</v>
      </c>
      <c r="C40" s="46"/>
      <c r="D40" s="100" t="e">
        <f>G17</f>
        <v>#DIV/0!</v>
      </c>
    </row>
    <row r="41" spans="2:16" ht="12.75" x14ac:dyDescent="0.2">
      <c r="B41" s="53" t="s">
        <v>19</v>
      </c>
      <c r="C41" s="54"/>
      <c r="D41" s="56">
        <f>SUM(G21:G27)+SUM(J21:J27)+SUM(M21:M27)+SUM(P21:P27)</f>
        <v>0</v>
      </c>
    </row>
    <row r="42" spans="2:16" ht="13.5" thickBot="1" x14ac:dyDescent="0.25">
      <c r="B42" s="53" t="s">
        <v>28</v>
      </c>
      <c r="C42" s="54"/>
      <c r="D42" s="84">
        <f>SUM(G32:G37)+SUM(J32:J37)+SUM(M32:M37)+SUM(P32:P37)</f>
        <v>0</v>
      </c>
    </row>
    <row r="43" spans="2:16" ht="13.5" thickBot="1" x14ac:dyDescent="0.25">
      <c r="B43" s="85"/>
      <c r="C43" s="60" t="s">
        <v>35</v>
      </c>
      <c r="D43" s="86" t="e">
        <f>SUM(D40:D42)</f>
        <v>#DIV/0!</v>
      </c>
    </row>
    <row r="44" spans="2:16" ht="13.5" thickBot="1" x14ac:dyDescent="0.25">
      <c r="B44" s="87" t="s">
        <v>106</v>
      </c>
      <c r="C44" s="168">
        <v>0.15</v>
      </c>
      <c r="D44" s="88" t="e">
        <f>(D40+D41+D42)*C44</f>
        <v>#DIV/0!</v>
      </c>
    </row>
    <row r="45" spans="2:16" ht="14.4" thickBot="1" x14ac:dyDescent="0.35">
      <c r="B45" s="53"/>
      <c r="C45" s="89" t="s">
        <v>27</v>
      </c>
      <c r="D45" s="90" t="e">
        <f>D43+D44</f>
        <v>#DIV/0!</v>
      </c>
    </row>
  </sheetData>
  <sheetProtection password="C853" sheet="1" objects="1" scenarios="1" selectLockedCells="1"/>
  <mergeCells count="1">
    <mergeCell ref="G1:M1"/>
  </mergeCells>
  <pageMargins left="0.5" right="0.25" top="0.25" bottom="0.25" header="0.3" footer="0.3"/>
  <pageSetup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105</vt:i4>
      </vt:variant>
    </vt:vector>
  </HeadingPairs>
  <TitlesOfParts>
    <vt:vector size="105" baseType="lpstr">
      <vt:lpstr>Instructions</vt:lpstr>
      <vt:lpstr>InstructionsExample</vt:lpstr>
      <vt:lpstr>Example Sheet</vt:lpstr>
      <vt:lpstr>Funding Flow Worksheet</vt:lpstr>
      <vt:lpstr>Alamance</vt:lpstr>
      <vt:lpstr>Alexander</vt:lpstr>
      <vt:lpstr>Alleghany</vt:lpstr>
      <vt:lpstr>Anson</vt:lpstr>
      <vt:lpstr>Ashe</vt:lpstr>
      <vt:lpstr>Avery</vt:lpstr>
      <vt:lpstr>Beaufort</vt:lpstr>
      <vt:lpstr>Bertie</vt:lpstr>
      <vt:lpstr>Bladen</vt:lpstr>
      <vt:lpstr>Brunswick</vt:lpstr>
      <vt:lpstr>Buncombe</vt:lpstr>
      <vt:lpstr>Burke</vt:lpstr>
      <vt:lpstr>Carbarrus</vt:lpstr>
      <vt:lpstr>Caldwell</vt:lpstr>
      <vt:lpstr>Camden</vt:lpstr>
      <vt:lpstr>Carteret</vt:lpstr>
      <vt:lpstr>Caswell</vt:lpstr>
      <vt:lpstr>Catawba</vt:lpstr>
      <vt:lpstr>Chatham</vt:lpstr>
      <vt:lpstr>Cherokee</vt:lpstr>
      <vt:lpstr>Chowan</vt:lpstr>
      <vt:lpstr>Clay</vt:lpstr>
      <vt:lpstr>Cleveland</vt:lpstr>
      <vt:lpstr>Columbus</vt:lpstr>
      <vt:lpstr>Craven</vt:lpstr>
      <vt:lpstr>Cumberland</vt:lpstr>
      <vt:lpstr>Currituck</vt:lpstr>
      <vt:lpstr>Dare</vt:lpstr>
      <vt:lpstr>Davidson</vt:lpstr>
      <vt:lpstr>Davie</vt:lpstr>
      <vt:lpstr>Duplin</vt:lpstr>
      <vt:lpstr>Durham</vt:lpstr>
      <vt:lpstr>Edgecombe</vt:lpstr>
      <vt:lpstr>Forsyth</vt:lpstr>
      <vt:lpstr>Franklin</vt:lpstr>
      <vt:lpstr>Gaston</vt:lpstr>
      <vt:lpstr>Gates</vt:lpstr>
      <vt:lpstr>Graham</vt:lpstr>
      <vt:lpstr>Granville</vt:lpstr>
      <vt:lpstr>Greene</vt:lpstr>
      <vt:lpstr>Guilford</vt:lpstr>
      <vt:lpstr>Halifax</vt:lpstr>
      <vt:lpstr>Harnett</vt:lpstr>
      <vt:lpstr>Haywood</vt:lpstr>
      <vt:lpstr>Henderson</vt:lpstr>
      <vt:lpstr>Hertford</vt:lpstr>
      <vt:lpstr>Hoke</vt:lpstr>
      <vt:lpstr>Hyde</vt:lpstr>
      <vt:lpstr>Iredell</vt:lpstr>
      <vt:lpstr>Jackson</vt:lpstr>
      <vt:lpstr>Johnston</vt:lpstr>
      <vt:lpstr>Jones</vt:lpstr>
      <vt:lpstr>Lee</vt:lpstr>
      <vt:lpstr>Lenoir</vt:lpstr>
      <vt:lpstr>Lincoln</vt:lpstr>
      <vt:lpstr>Macon</vt:lpstr>
      <vt:lpstr>Madison</vt:lpstr>
      <vt:lpstr>Martin</vt:lpstr>
      <vt:lpstr>McDowell</vt:lpstr>
      <vt:lpstr>Mecklenburg</vt:lpstr>
      <vt:lpstr>Mitchell</vt:lpstr>
      <vt:lpstr>Montgomery</vt:lpstr>
      <vt:lpstr>Moore</vt:lpstr>
      <vt:lpstr>Nash</vt:lpstr>
      <vt:lpstr>New Hanover</vt:lpstr>
      <vt:lpstr>Northampton</vt:lpstr>
      <vt:lpstr>Onslow</vt:lpstr>
      <vt:lpstr>Orange</vt:lpstr>
      <vt:lpstr>Pamlico</vt:lpstr>
      <vt:lpstr>Pasquotank</vt:lpstr>
      <vt:lpstr>Pender</vt:lpstr>
      <vt:lpstr>Perquimans</vt:lpstr>
      <vt:lpstr>Person</vt:lpstr>
      <vt:lpstr>Pitt</vt:lpstr>
      <vt:lpstr>Polk</vt:lpstr>
      <vt:lpstr>Randolph</vt:lpstr>
      <vt:lpstr>Richmond</vt:lpstr>
      <vt:lpstr>Robeson</vt:lpstr>
      <vt:lpstr>Rockingham</vt:lpstr>
      <vt:lpstr>Rowan</vt:lpstr>
      <vt:lpstr>Rutherford</vt:lpstr>
      <vt:lpstr>Sampson</vt:lpstr>
      <vt:lpstr>Scotland</vt:lpstr>
      <vt:lpstr>Stanly</vt:lpstr>
      <vt:lpstr>Stokes</vt:lpstr>
      <vt:lpstr>Surry</vt:lpstr>
      <vt:lpstr>Swain</vt:lpstr>
      <vt:lpstr>Transylvania</vt:lpstr>
      <vt:lpstr>Tyrrell</vt:lpstr>
      <vt:lpstr>Union</vt:lpstr>
      <vt:lpstr>Vance</vt:lpstr>
      <vt:lpstr>Wake</vt:lpstr>
      <vt:lpstr>Warren</vt:lpstr>
      <vt:lpstr>Washington</vt:lpstr>
      <vt:lpstr>Watauga</vt:lpstr>
      <vt:lpstr>Wayne</vt:lpstr>
      <vt:lpstr>Wilkes</vt:lpstr>
      <vt:lpstr>Wilson</vt:lpstr>
      <vt:lpstr>Yadkin</vt:lpstr>
      <vt:lpstr>Yancey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Jennifer Costa</cp:lastModifiedBy>
  <cp:lastPrinted>2015-03-04T15:52:57Z</cp:lastPrinted>
  <dcterms:created xsi:type="dcterms:W3CDTF">2015-01-10T05:23:03Z</dcterms:created>
  <dcterms:modified xsi:type="dcterms:W3CDTF">2015-03-17T16:46:14Z</dcterms:modified>
</cp:coreProperties>
</file>